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'COPARTICIPACION'!$A$2:$E$20</definedName>
    <definedName name="_xlnm.Print_Area" localSheetId="3">'EAI'!$A$2:$F$98</definedName>
    <definedName name="_xlnm.Print_Area" localSheetId="1">'EROGACIONES'!$A$1:$E$66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<sst xmlns="http://schemas.openxmlformats.org/spreadsheetml/2006/main" count="385" uniqueCount="236">
  <si>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</si>
  <si>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</si>
  <si>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</si>
  <si>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</si>
  <si>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</si>
  <si>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</si>
  <si>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</si>
  <si>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</si>
  <si>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</si>
  <si>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</si>
  <si>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</si>
  <si>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</si>
  <si>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</si>
  <si>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</si>
  <si>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</si>
  <si>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</si>
  <si>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</si>
  <si>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</si>
  <si>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</si>
  <si>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</si>
  <si>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</si>
  <si>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</si>
  <si>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</si>
  <si>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</si>
  <si>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</si>
  <si>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</si>
  <si>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</si>
  <si>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</si>
  <si>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</si>
  <si>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</si>
  <si>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</si>
  <si>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</si>
  <si>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</si>
  <si>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</si>
  <si>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</si>
  <si>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</si>
  <si>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</si>
  <si>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</si>
  <si>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</si>
  <si>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</si>
  <si>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</si>
  <si>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</si>
  <si>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</si>
  <si>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</si>
  <si>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</si>
  <si>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</si>
  <si>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</si>
  <si>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</si>
  <si>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</si>
  <si>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</si>
  <si>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</si>
  <si>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</si>
  <si>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</si>
  <si>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</si>
  <si>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</si>
  <si>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</si>
  <si>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</si>
  <si>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</si>
  <si>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</si>
  <si>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</si>
  <si>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</si>
  <si>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</si>
  <si>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</si>
  <si>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</si>
  <si>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</si>
  <si>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</si>
  <si>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</si>
  <si>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</si>
  <si>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</si>
  <si>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</si>
  <si>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</si>
  <si>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</si>
  <si>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</si>
  <si>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</si>
  <si>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</si>
  <si>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</si>
  <si>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</si>
  <si>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</si>
  <si>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</si>
  <si>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</si>
  <si>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</si>
  <si>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</si>
  <si>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</si>
  <si>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</si>
  <si>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</si>
  <si>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</si>
  <si>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</si>
  <si>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</si>
  <si>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</si>
  <si>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</si>
  <si>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</si>
  <si>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</si>
  <si>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</si>
  <si>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</si>
  <si>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</si>
  <si>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</si>
  <si>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</si>
  <si>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</si>
  <si>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</si>
  <si>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</si>
  <si>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</si>
  <si>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</si>
  <si>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</si>
  <si>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</si>
  <si>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</si>
  <si>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</si>
  <si>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</si>
  <si>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</si>
  <si>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</si>
  <si>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</si>
  <si>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</si>
  <si>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</si>
  <si>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</si>
  <si>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</si>
  <si>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</si>
  <si>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</si>
  <si>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</si>
  <si>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</si>
  <si>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</si>
  <si>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</si>
  <si>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</si>
  <si>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</si>
  <si>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</si>
  <si>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</si>
  <si>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</si>
  <si>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</si>
  <si>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</si>
  <si>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</si>
  <si>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</si>
  <si>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</si>
  <si>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</si>
  <si>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</si>
  <si>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</si>
  <si>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</si>
  <si>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</si>
  <si>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</si>
  <si>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</si>
  <si>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</si>
  <si>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</si>
  <si>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</si>
  <si>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</si>
  <si>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</si>
  <si>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</si>
  <si>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</si>
  <si>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</si>
  <si>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</si>
  <si>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</si>
  <si>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</si>
  <si>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</si>
  <si>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</si>
  <si>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</si>
  <si>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</si>
  <si>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</si>
  <si>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</si>
  <si>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</si>
  <si>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</si>
  <si>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</si>
  <si>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</si>
  <si>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</si>
  <si>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</si>
  <si>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</si>
  <si>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</si>
  <si>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</si>
  <si>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</si>
  <si>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</si>
  <si>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</si>
  <si>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</si>
  <si>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</si>
  <si>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</si>
  <si>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</si>
  <si>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</si>
  <si>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</si>
  <si>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</si>
  <si>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</si>
  <si>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</si>
  <si>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</si>
  <si>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</si>
  <si>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</si>
  <si>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</si>
  <si>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</si>
  <si>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</si>
  <si>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</si>
  <si>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</si>
  <si>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</si>
  <si>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</si>
  <si>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</si>
  <si>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</si>
  <si>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</si>
  <si>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XVI -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</si>
  <si>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</si>
  <si>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</si>
  <si>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</si>
  <si>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</si>
  <si>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</si>
  <si>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</si>
  <si>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</si>
  <si>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</si>
  <si>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</si>
  <si>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</si>
  <si>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PRESUPUESTADO EJERCICIO 2016 (4)</t>
  </si>
  <si>
    <t>EJECUTADO EJERCICIO 2016 (3)</t>
  </si>
  <si>
    <t>(4)Cifras del Presupuesto del ejercicio 2016</t>
  </si>
  <si>
    <t>PRESUPUESTADO EJERCICIO 2016 (6)</t>
  </si>
  <si>
    <t>EJECUTADO EJERCICIO 2016 (5)</t>
  </si>
  <si>
    <t>(6)Cifras del Presupuesto del ejercicio 2016</t>
  </si>
  <si>
    <t>PRESUPUESTADO EJERCICIO 2016 (5)</t>
  </si>
  <si>
    <t>EJECUTADO EJERCICIO 2016 (2)</t>
  </si>
  <si>
    <t>(5) Cifras del Presupuesto Anual 2016</t>
  </si>
  <si>
    <t>(5) Cifras del Presupuesto Anual 2016.</t>
  </si>
  <si>
    <t>EJECUTADO EJERCICIO 2016 (1)</t>
  </si>
  <si>
    <t>CONTRIBUCION PARA APLIC. FINANCIERAS</t>
  </si>
  <si>
    <t>GASTOS FIGURATIVOS P/APLICACIONES FINANCIERAS</t>
  </si>
  <si>
    <t>XVII-</t>
  </si>
  <si>
    <t>FINANCIAMIENTO NETO (XIV-XV+XVI-XVII)</t>
  </si>
  <si>
    <t>XVIII -</t>
  </si>
  <si>
    <t>I.A) DATOS DEL MES DE JUNIO DE 2016</t>
  </si>
  <si>
    <t>(2)Corresponde a la ejecución del mes de Junio de 2015.</t>
  </si>
  <si>
    <t>(3)Corresponde a la ejecución presupuestaria del mes de Junio  de 2016</t>
  </si>
  <si>
    <t>(4)Corresponde a la ejecución del mes de Junio de 2015</t>
  </si>
  <si>
    <t>(5)Corresponde a la ejecución presupuestaria del mes de Junio de 2016</t>
  </si>
  <si>
    <t>I.B) DATOS ACUMULADOS AL MES DE JUNIO DE 2016</t>
  </si>
  <si>
    <t>(2)Corresponde a la ejecución acumulada al mes de Junio de 2015.</t>
  </si>
  <si>
    <t>(3)Corresponde a la ejecución presupuestaria acumulada al mes de Junio  de 2016</t>
  </si>
  <si>
    <t>(4)Corresponde a la ejecución acumulada al mes de Junio de 2015</t>
  </si>
  <si>
    <t>(5)Corresponde a la ejecución presupuestaria acumulada al mes de Junio de 2016</t>
  </si>
  <si>
    <t>II-A) DATOS DEL MES DE JUNIO DE 2016</t>
  </si>
  <si>
    <t>(3) Cifras de la ejecución presupuestaria del mes de Junio de 2015</t>
  </si>
  <si>
    <t>(2) Ejecución presupuestaria del mes de Junio 2016 (Incluye déficit de la Caja de Jubilaciones y Pens.)</t>
  </si>
  <si>
    <t>(2) Ejecución presupuestaria del mes de Junio 2016.(Incluye déficit de la Caja de Jubilaciones y Pens.)</t>
  </si>
  <si>
    <t>(3) Cifras de la ejecución presupuestaria del mes de Junio de 2015.</t>
  </si>
  <si>
    <t>II-B) DATOS ACUMULADOS AL MES DE JUNIO DE 2016</t>
  </si>
  <si>
    <t>(2) Ejecución presupuestaria acumulada al mes de Junio 2016 (Incluye déficit de la Caja de Jubilaciones y Pens.)</t>
  </si>
  <si>
    <t>(3) Cifras de la ejecución presupuestaria acumulada al mes de Junio de 2015.</t>
  </si>
  <si>
    <t>(1) Corresponde a la ejecución acumulada al mes de Junio de 2016.</t>
  </si>
  <si>
    <t>(2) Cifras de ejecución acumulada al mes de Junio de 2015.</t>
  </si>
  <si>
    <t>Ejecución presupuestaria acumulada al mes de Junio 2016.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</si>
</sst>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3.57421875" style="0" customWidth="1"/>
    <col min="4" max="4" width="15.7109375" style="0" customWidth="1"/>
    <col min="5" max="5" width="20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215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199</v>
      </c>
      <c r="C6" s="6" t="s">
        <v>200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v>101200.075</v>
      </c>
      <c r="C7" s="30">
        <f>SUM(C8:C11)</f>
        <v>10876.109999999999</v>
      </c>
      <c r="D7" s="30">
        <f>+C7/$C$16*100</f>
        <v>98.35880996087211</v>
      </c>
      <c r="E7" s="30">
        <v>7516.659000000001</v>
      </c>
      <c r="F7" s="23"/>
      <c r="G7" s="24"/>
    </row>
    <row r="8" spans="1:8" ht="16.5" customHeight="1">
      <c r="A8" s="4" t="s">
        <v>4</v>
      </c>
      <c r="B8" s="29">
        <v>72716.405</v>
      </c>
      <c r="C8" s="29">
        <v>7653.613</v>
      </c>
      <c r="D8" s="29">
        <f aca="true" t="shared" si="0" ref="D8:D16">+C8/$C$16*100</f>
        <v>69.2159482187161</v>
      </c>
      <c r="E8" s="29">
        <v>5296.438</v>
      </c>
      <c r="F8" s="25"/>
      <c r="G8" s="26"/>
      <c r="H8" s="41"/>
    </row>
    <row r="9" spans="1:8" ht="16.5" customHeight="1">
      <c r="A9" s="4" t="s">
        <v>5</v>
      </c>
      <c r="B9" s="29">
        <v>17919.446</v>
      </c>
      <c r="C9" s="29">
        <v>2088.441</v>
      </c>
      <c r="D9" s="29">
        <f t="shared" si="0"/>
        <v>18.88695236012634</v>
      </c>
      <c r="E9" s="29">
        <v>1503.021</v>
      </c>
      <c r="F9" s="25"/>
      <c r="G9" s="26"/>
      <c r="H9" s="41"/>
    </row>
    <row r="10" spans="1:8" ht="16.5" customHeight="1">
      <c r="A10" s="4" t="s">
        <v>6</v>
      </c>
      <c r="B10" s="29">
        <v>5084.777</v>
      </c>
      <c r="C10" s="29">
        <v>530.774</v>
      </c>
      <c r="D10" s="29">
        <f t="shared" si="0"/>
        <v>4.800089278075703</v>
      </c>
      <c r="E10" s="29">
        <v>403.511</v>
      </c>
      <c r="F10" s="25"/>
      <c r="G10" s="26"/>
      <c r="H10" s="41"/>
    </row>
    <row r="11" spans="1:8" ht="16.5" customHeight="1">
      <c r="A11" s="4" t="s">
        <v>7</v>
      </c>
      <c r="B11" s="29">
        <v>5479.447</v>
      </c>
      <c r="C11" s="29">
        <v>603.282</v>
      </c>
      <c r="D11" s="29">
        <f t="shared" si="0"/>
        <v>5.455820103953974</v>
      </c>
      <c r="E11" s="29">
        <v>313.689</v>
      </c>
      <c r="F11" s="25"/>
      <c r="G11" s="26"/>
      <c r="H11" s="41"/>
    </row>
    <row r="12" spans="1:7" ht="16.5" customHeight="1">
      <c r="A12" s="9" t="s">
        <v>8</v>
      </c>
      <c r="B12" s="30">
        <v>2469.081</v>
      </c>
      <c r="C12" s="30">
        <f>SUM(C13:C15)</f>
        <v>181.476</v>
      </c>
      <c r="D12" s="30">
        <f t="shared" si="0"/>
        <v>1.6411900391278895</v>
      </c>
      <c r="E12" s="30">
        <v>264.455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2294.496</v>
      </c>
      <c r="C14" s="29">
        <v>164.498</v>
      </c>
      <c r="D14" s="29">
        <f t="shared" si="0"/>
        <v>1.4876483890787737</v>
      </c>
      <c r="E14" s="29">
        <v>251.04</v>
      </c>
      <c r="F14" s="25"/>
      <c r="G14" s="26"/>
      <c r="H14" s="41"/>
    </row>
    <row r="15" spans="1:8" ht="16.5" customHeight="1">
      <c r="A15" s="4" t="s">
        <v>11</v>
      </c>
      <c r="B15" s="29">
        <v>174.585</v>
      </c>
      <c r="C15" s="29">
        <v>16.978</v>
      </c>
      <c r="D15" s="29">
        <f t="shared" si="0"/>
        <v>0.15354165004911563</v>
      </c>
      <c r="E15" s="29">
        <v>13.415</v>
      </c>
      <c r="F15" s="25"/>
      <c r="G15" s="26"/>
      <c r="H15" s="41"/>
    </row>
    <row r="16" spans="1:7" ht="16.5" customHeight="1">
      <c r="A16" s="10" t="s">
        <v>13</v>
      </c>
      <c r="B16" s="32">
        <v>103669.156</v>
      </c>
      <c r="C16" s="32">
        <f>+C12+C7</f>
        <v>11057.586</v>
      </c>
      <c r="D16" s="32">
        <f t="shared" si="0"/>
        <v>100</v>
      </c>
      <c r="E16" s="32">
        <v>7781.1140000000005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216</v>
      </c>
      <c r="B18" s="120"/>
      <c r="C18" s="120"/>
      <c r="D18" s="120"/>
      <c r="E18" s="120"/>
      <c r="F18" s="33"/>
    </row>
    <row r="19" spans="1:6" ht="16.5" customHeight="1">
      <c r="A19" t="s">
        <v>217</v>
      </c>
      <c r="B19" s="33"/>
      <c r="C19" s="33"/>
      <c r="D19" s="33"/>
      <c r="E19" s="33"/>
      <c r="F19" s="33"/>
    </row>
    <row r="20" spans="1:6" ht="16.5" customHeight="1">
      <c r="A20" t="s">
        <v>201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192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JUNIO DE 2016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202</v>
      </c>
      <c r="C30" s="6" t="s">
        <v>203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v>72716.405</v>
      </c>
      <c r="C31" s="30">
        <f>+C32+C38</f>
        <v>7653.612999999999</v>
      </c>
      <c r="D31" s="30">
        <f aca="true" t="shared" si="1" ref="D31:D48">+C31/$C$49*100</f>
        <v>69.21594195912726</v>
      </c>
      <c r="E31" s="30">
        <v>5296.437</v>
      </c>
      <c r="F31" s="28"/>
    </row>
    <row r="32" spans="1:6" ht="16.5" customHeight="1">
      <c r="A32" s="4" t="s">
        <v>61</v>
      </c>
      <c r="B32" s="29">
        <v>26297.234000000004</v>
      </c>
      <c r="C32" s="29">
        <f>SUM(C33:C37)</f>
        <v>2555.517</v>
      </c>
      <c r="D32" s="29">
        <f t="shared" si="1"/>
        <v>23.11098253172234</v>
      </c>
      <c r="E32" s="29">
        <v>1770.614</v>
      </c>
      <c r="F32" s="28"/>
    </row>
    <row r="33" spans="1:6" ht="16.5" customHeight="1">
      <c r="A33" s="4" t="s">
        <v>62</v>
      </c>
      <c r="B33" s="29">
        <v>21169.918</v>
      </c>
      <c r="C33" s="29">
        <v>2015.758</v>
      </c>
      <c r="D33" s="29">
        <f t="shared" si="1"/>
        <v>18.229637261728083</v>
      </c>
      <c r="E33" s="29">
        <v>1362.432</v>
      </c>
      <c r="F33" s="28"/>
    </row>
    <row r="34" spans="1:6" ht="16.5" customHeight="1">
      <c r="A34" s="4" t="s">
        <v>63</v>
      </c>
      <c r="B34" s="29">
        <v>214.769</v>
      </c>
      <c r="C34" s="29">
        <v>28.166</v>
      </c>
      <c r="D34" s="29">
        <f t="shared" si="1"/>
        <v>0.2547210345258871</v>
      </c>
      <c r="E34" s="29">
        <v>22.78</v>
      </c>
      <c r="F34" s="28"/>
    </row>
    <row r="35" spans="1:6" ht="16.5" customHeight="1">
      <c r="A35" s="4" t="s">
        <v>64</v>
      </c>
      <c r="B35" s="29">
        <v>2099</v>
      </c>
      <c r="C35" s="29">
        <v>241.632</v>
      </c>
      <c r="D35" s="29">
        <f t="shared" si="1"/>
        <v>2.1852145499736975</v>
      </c>
      <c r="E35" s="29">
        <v>193.647</v>
      </c>
      <c r="F35" s="28"/>
    </row>
    <row r="36" spans="1:6" ht="16.5" customHeight="1">
      <c r="A36" s="4" t="s">
        <v>65</v>
      </c>
      <c r="B36" s="29">
        <v>2769.578</v>
      </c>
      <c r="C36" s="29">
        <v>264.424</v>
      </c>
      <c r="D36" s="29">
        <f t="shared" si="1"/>
        <v>2.3913354694835323</v>
      </c>
      <c r="E36" s="29">
        <v>187.644</v>
      </c>
      <c r="F36" s="28"/>
    </row>
    <row r="37" spans="1:6" ht="16.5" customHeight="1">
      <c r="A37" s="4" t="s">
        <v>66</v>
      </c>
      <c r="B37" s="29">
        <v>43.969</v>
      </c>
      <c r="C37" s="29">
        <f>5.517+0.02</f>
        <v>5.537</v>
      </c>
      <c r="D37" s="29">
        <f t="shared" si="1"/>
        <v>0.0500742160111424</v>
      </c>
      <c r="E37" s="29">
        <v>4.111</v>
      </c>
      <c r="F37" s="28"/>
    </row>
    <row r="38" spans="1:6" ht="16.5" customHeight="1">
      <c r="A38" s="4" t="s">
        <v>67</v>
      </c>
      <c r="B38" s="29">
        <v>46419.170999999995</v>
      </c>
      <c r="C38" s="29">
        <f>SUM(C39:C45)</f>
        <v>5098.096</v>
      </c>
      <c r="D38" s="29">
        <f t="shared" si="1"/>
        <v>46.10495942740492</v>
      </c>
      <c r="E38" s="29">
        <v>3525.823</v>
      </c>
      <c r="F38" s="28"/>
    </row>
    <row r="39" spans="1:6" ht="16.5" customHeight="1">
      <c r="A39" s="4" t="s">
        <v>68</v>
      </c>
      <c r="B39" s="29">
        <v>20223.767</v>
      </c>
      <c r="C39" s="29">
        <v>2105.262</v>
      </c>
      <c r="D39" s="29">
        <f t="shared" si="1"/>
        <v>19.03907244862736</v>
      </c>
      <c r="E39" s="29">
        <v>1847.217</v>
      </c>
      <c r="F39" s="28"/>
    </row>
    <row r="40" spans="1:6" ht="16.5" customHeight="1">
      <c r="A40" s="4" t="s">
        <v>69</v>
      </c>
      <c r="B40" s="29">
        <v>1251.791</v>
      </c>
      <c r="C40" s="29">
        <v>179.574</v>
      </c>
      <c r="D40" s="29">
        <f t="shared" si="1"/>
        <v>1.6239890312416265</v>
      </c>
      <c r="E40" s="29">
        <v>133.185</v>
      </c>
      <c r="F40" s="28"/>
    </row>
    <row r="41" spans="1:6" ht="16.5" customHeight="1">
      <c r="A41" s="4" t="s">
        <v>70</v>
      </c>
      <c r="B41" s="29">
        <v>19807.816</v>
      </c>
      <c r="C41" s="29">
        <v>1666.403</v>
      </c>
      <c r="D41" s="29">
        <f t="shared" si="1"/>
        <v>15.070222825287294</v>
      </c>
      <c r="E41" s="29">
        <v>1180.366</v>
      </c>
      <c r="F41" s="28"/>
    </row>
    <row r="42" spans="1:6" ht="16.5" customHeight="1">
      <c r="A42" s="4" t="s">
        <v>71</v>
      </c>
      <c r="B42" s="29">
        <v>1678.3</v>
      </c>
      <c r="C42" s="29">
        <v>158.387</v>
      </c>
      <c r="D42" s="29">
        <f t="shared" si="1"/>
        <v>1.43238303257302</v>
      </c>
      <c r="E42" s="29">
        <v>102.169</v>
      </c>
      <c r="F42" s="28"/>
    </row>
    <row r="43" spans="1:6" ht="16.5" customHeight="1">
      <c r="A43" s="4" t="s">
        <v>72</v>
      </c>
      <c r="B43" s="29">
        <v>1219.077</v>
      </c>
      <c r="C43" s="29">
        <v>88.672</v>
      </c>
      <c r="D43" s="29">
        <f t="shared" si="1"/>
        <v>0.8019109413292431</v>
      </c>
      <c r="E43" s="29">
        <v>100.856</v>
      </c>
      <c r="F43" s="28"/>
    </row>
    <row r="44" spans="1:6" ht="16.5" customHeight="1">
      <c r="A44" s="4" t="s">
        <v>73</v>
      </c>
      <c r="B44" s="29">
        <v>171.489</v>
      </c>
      <c r="C44" s="29">
        <v>11.791</v>
      </c>
      <c r="D44" s="29">
        <f t="shared" si="1"/>
        <v>0.10663266768780569</v>
      </c>
      <c r="E44" s="29">
        <v>11.791</v>
      </c>
      <c r="F44" s="28"/>
    </row>
    <row r="45" spans="1:6" ht="16.5" customHeight="1">
      <c r="A45" s="4" t="s">
        <v>66</v>
      </c>
      <c r="B45" s="29">
        <v>2066.931</v>
      </c>
      <c r="C45" s="29">
        <v>888.007</v>
      </c>
      <c r="D45" s="29">
        <f t="shared" si="1"/>
        <v>8.030748480658575</v>
      </c>
      <c r="E45" s="29">
        <v>150.239</v>
      </c>
      <c r="F45" s="28"/>
    </row>
    <row r="46" spans="1:6" ht="18" customHeight="1">
      <c r="A46" s="9" t="s">
        <v>89</v>
      </c>
      <c r="B46" s="30">
        <v>5084.777</v>
      </c>
      <c r="C46" s="30">
        <v>530.774</v>
      </c>
      <c r="D46" s="30">
        <f t="shared" si="1"/>
        <v>4.80008884397654</v>
      </c>
      <c r="E46" s="30">
        <v>403.511</v>
      </c>
      <c r="F46" s="28"/>
    </row>
    <row r="47" spans="1:6" ht="30">
      <c r="A47" s="34" t="s">
        <v>74</v>
      </c>
      <c r="B47" s="36">
        <v>25815.67</v>
      </c>
      <c r="C47" s="36">
        <f>11057.59-8184.39</f>
        <v>2873.2</v>
      </c>
      <c r="D47" s="36">
        <f t="shared" si="1"/>
        <v>25.98396919689622</v>
      </c>
      <c r="E47" s="36">
        <v>2081.16</v>
      </c>
      <c r="F47" s="28"/>
    </row>
    <row r="48" spans="1:6" ht="19.5" customHeight="1">
      <c r="A48" s="35" t="s">
        <v>75</v>
      </c>
      <c r="B48" s="36">
        <v>52.31</v>
      </c>
      <c r="C48" s="36">
        <v>0</v>
      </c>
      <c r="D48" s="36">
        <f t="shared" si="1"/>
        <v>0</v>
      </c>
      <c r="E48" s="36">
        <v>0</v>
      </c>
      <c r="F48" s="28"/>
    </row>
    <row r="49" spans="1:6" ht="19.5" customHeight="1">
      <c r="A49" s="37" t="s">
        <v>76</v>
      </c>
      <c r="B49" s="36">
        <v>103669.162</v>
      </c>
      <c r="C49" s="36">
        <f>+C47+C48+C31+C46</f>
        <v>11057.586999999998</v>
      </c>
      <c r="D49" s="36">
        <f>+C49/$C$49*100</f>
        <v>100</v>
      </c>
      <c r="E49" s="36">
        <v>7781.108</v>
      </c>
      <c r="F49" s="28"/>
    </row>
    <row r="50" spans="1:5" ht="60" customHeight="1">
      <c r="A50" s="119" t="s">
        <v>90</v>
      </c>
      <c r="B50" s="119"/>
      <c r="C50" s="119"/>
      <c r="D50" s="119"/>
      <c r="E50" s="119"/>
    </row>
    <row r="51" spans="1:5" ht="21.7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21" customHeight="1">
      <c r="A53" t="s">
        <v>218</v>
      </c>
      <c r="B53" s="33"/>
      <c r="C53" s="33"/>
      <c r="D53" s="33"/>
      <c r="E53" s="33"/>
    </row>
    <row r="54" ht="21" customHeight="1">
      <c r="A54" t="s">
        <v>219</v>
      </c>
    </row>
    <row r="55" ht="15">
      <c r="A55" t="s">
        <v>204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220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199</v>
      </c>
      <c r="C65" s="6" t="s">
        <v>200</v>
      </c>
      <c r="D65" s="6" t="s">
        <v>12</v>
      </c>
      <c r="E65" s="6" t="s">
        <v>80</v>
      </c>
    </row>
    <row r="66" spans="1:5" ht="15">
      <c r="A66" s="9" t="s">
        <v>3</v>
      </c>
      <c r="B66" s="30">
        <v>101200.075</v>
      </c>
      <c r="C66" s="30">
        <f>SUM(C67:C70)</f>
        <v>54433.71</v>
      </c>
      <c r="D66" s="30">
        <f>+C66/$C$75*100</f>
        <v>97.69451104286422</v>
      </c>
      <c r="E66" s="30">
        <v>37332.514</v>
      </c>
    </row>
    <row r="67" spans="1:5" ht="15">
      <c r="A67" s="4" t="s">
        <v>4</v>
      </c>
      <c r="B67" s="29">
        <v>72716.405</v>
      </c>
      <c r="C67" s="29">
        <v>39320.293</v>
      </c>
      <c r="D67" s="29">
        <f>+C67/$C$75*100</f>
        <v>70.56981415922516</v>
      </c>
      <c r="E67" s="29">
        <v>26815.655</v>
      </c>
    </row>
    <row r="68" spans="1:5" ht="15">
      <c r="A68" s="4" t="s">
        <v>5</v>
      </c>
      <c r="B68" s="29">
        <v>17919.446</v>
      </c>
      <c r="C68" s="29">
        <v>9151.528</v>
      </c>
      <c r="D68" s="29">
        <f aca="true" t="shared" si="2" ref="D68:D75">+C68/$C$75*100</f>
        <v>16.42463931367311</v>
      </c>
      <c r="E68" s="29">
        <v>6379.907</v>
      </c>
    </row>
    <row r="69" spans="1:5" ht="15">
      <c r="A69" s="4" t="s">
        <v>6</v>
      </c>
      <c r="B69" s="29">
        <v>5084.777</v>
      </c>
      <c r="C69" s="29">
        <v>3008.483</v>
      </c>
      <c r="D69" s="29">
        <f t="shared" si="2"/>
        <v>5.399453310563791</v>
      </c>
      <c r="E69" s="29">
        <v>2278.368</v>
      </c>
    </row>
    <row r="70" spans="1:5" ht="15">
      <c r="A70" s="4" t="s">
        <v>7</v>
      </c>
      <c r="B70" s="29">
        <v>5479.447</v>
      </c>
      <c r="C70" s="29">
        <v>2953.406</v>
      </c>
      <c r="D70" s="29">
        <f t="shared" si="2"/>
        <v>5.300604259402151</v>
      </c>
      <c r="E70" s="29">
        <v>1858.584</v>
      </c>
    </row>
    <row r="71" spans="1:5" ht="15">
      <c r="A71" s="9" t="s">
        <v>8</v>
      </c>
      <c r="B71" s="30">
        <v>2469.081</v>
      </c>
      <c r="C71" s="30">
        <f>SUM(C72:C74)</f>
        <v>1284.579</v>
      </c>
      <c r="D71" s="30">
        <f t="shared" si="2"/>
        <v>2.30548895713578</v>
      </c>
      <c r="E71" s="30">
        <v>953.5609999999999</v>
      </c>
    </row>
    <row r="72" spans="1:5" ht="15">
      <c r="A72" s="4" t="s">
        <v>9</v>
      </c>
      <c r="B72" s="29"/>
      <c r="C72" s="29"/>
      <c r="D72" s="29">
        <f t="shared" si="2"/>
        <v>0</v>
      </c>
      <c r="E72" s="29">
        <v>0.048</v>
      </c>
    </row>
    <row r="73" spans="1:5" ht="15">
      <c r="A73" s="4" t="s">
        <v>10</v>
      </c>
      <c r="B73" s="29">
        <v>2294.496</v>
      </c>
      <c r="C73" s="29">
        <v>1180.744</v>
      </c>
      <c r="D73" s="29">
        <f t="shared" si="2"/>
        <v>2.1191318347912658</v>
      </c>
      <c r="E73" s="29">
        <v>877.025</v>
      </c>
    </row>
    <row r="74" spans="1:5" ht="15">
      <c r="A74" s="4" t="s">
        <v>11</v>
      </c>
      <c r="B74" s="29">
        <v>174.585</v>
      </c>
      <c r="C74" s="29">
        <v>103.835</v>
      </c>
      <c r="D74" s="29">
        <f t="shared" si="2"/>
        <v>0.1863571223445142</v>
      </c>
      <c r="E74" s="29">
        <v>76.488</v>
      </c>
    </row>
    <row r="75" spans="1:5" ht="15">
      <c r="A75" s="10" t="s">
        <v>13</v>
      </c>
      <c r="B75" s="32">
        <v>103669.156</v>
      </c>
      <c r="C75" s="32">
        <f>+C71+C66</f>
        <v>55718.289</v>
      </c>
      <c r="D75" s="32">
        <f t="shared" si="2"/>
        <v>100</v>
      </c>
      <c r="E75" s="32">
        <v>38286.075000000004</v>
      </c>
    </row>
    <row r="76" spans="1:5" ht="31.5" customHeight="1">
      <c r="A76" s="119" t="s">
        <v>14</v>
      </c>
      <c r="B76" s="119"/>
      <c r="C76" s="119"/>
      <c r="D76" s="119"/>
      <c r="E76" s="119"/>
    </row>
    <row r="77" spans="1:5" ht="15">
      <c r="A77" s="120" t="s">
        <v>221</v>
      </c>
      <c r="B77" s="120"/>
      <c r="C77" s="120"/>
      <c r="D77" s="120"/>
      <c r="E77" s="120"/>
    </row>
    <row r="78" spans="1:5" ht="15">
      <c r="A78" t="s">
        <v>222</v>
      </c>
      <c r="B78" s="50"/>
      <c r="C78" s="50"/>
      <c r="D78" s="50"/>
      <c r="E78" s="50"/>
    </row>
    <row r="79" spans="1:5" ht="15">
      <c r="A79" t="s">
        <v>201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JUNIO DE 2016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34.5" customHeight="1">
      <c r="A89" s="5" t="s">
        <v>1</v>
      </c>
      <c r="B89" s="6" t="s">
        <v>202</v>
      </c>
      <c r="C89" s="6" t="s">
        <v>203</v>
      </c>
      <c r="D89" s="6" t="s">
        <v>12</v>
      </c>
      <c r="E89" s="6" t="s">
        <v>79</v>
      </c>
    </row>
    <row r="90" spans="1:5" ht="15">
      <c r="A90" s="9" t="s">
        <v>60</v>
      </c>
      <c r="B90" s="30">
        <v>72716.405</v>
      </c>
      <c r="C90" s="30">
        <f>+C91+C97</f>
        <v>39320.291</v>
      </c>
      <c r="D90" s="30">
        <f>+C90/$C$108*100</f>
        <v>70.56980423700696</v>
      </c>
      <c r="E90" s="30">
        <v>26815.655</v>
      </c>
    </row>
    <row r="91" spans="1:5" ht="15">
      <c r="A91" s="4" t="s">
        <v>61</v>
      </c>
      <c r="B91" s="29">
        <v>26297.234000000004</v>
      </c>
      <c r="C91" s="29">
        <f>SUM(C92:C96)</f>
        <v>13723.743</v>
      </c>
      <c r="D91" s="29">
        <f>+C91/$C$108*100</f>
        <v>24.630587217907284</v>
      </c>
      <c r="E91" s="29">
        <v>9578.92</v>
      </c>
    </row>
    <row r="92" spans="1:5" ht="15">
      <c r="A92" s="4" t="s">
        <v>62</v>
      </c>
      <c r="B92" s="29">
        <v>21169.918</v>
      </c>
      <c r="C92" s="29">
        <v>10782.088</v>
      </c>
      <c r="D92" s="29">
        <f aca="true" t="shared" si="3" ref="D92:D108">+C92/$C$108*100</f>
        <v>19.35107345533587</v>
      </c>
      <c r="E92" s="29">
        <v>7502.685</v>
      </c>
    </row>
    <row r="93" spans="1:5" ht="15">
      <c r="A93" s="4" t="s">
        <v>63</v>
      </c>
      <c r="B93" s="29">
        <v>214.769</v>
      </c>
      <c r="C93" s="29">
        <v>110.369</v>
      </c>
      <c r="D93" s="29">
        <f t="shared" si="3"/>
        <v>0.19808395425746522</v>
      </c>
      <c r="E93" s="29">
        <v>80.305</v>
      </c>
    </row>
    <row r="94" spans="1:5" ht="15">
      <c r="A94" s="4" t="s">
        <v>64</v>
      </c>
      <c r="B94" s="29">
        <v>2099</v>
      </c>
      <c r="C94" s="29">
        <v>1347.681</v>
      </c>
      <c r="D94" s="29">
        <f t="shared" si="3"/>
        <v>2.418740602503013</v>
      </c>
      <c r="E94" s="29">
        <v>951.657</v>
      </c>
    </row>
    <row r="95" spans="1:5" ht="15">
      <c r="A95" s="4" t="s">
        <v>65</v>
      </c>
      <c r="B95" s="29">
        <v>2769.578</v>
      </c>
      <c r="C95" s="29">
        <v>1452.118</v>
      </c>
      <c r="D95" s="29">
        <f t="shared" si="3"/>
        <v>2.6061781432145064</v>
      </c>
      <c r="E95" s="29">
        <v>1021.052</v>
      </c>
    </row>
    <row r="96" spans="1:5" ht="15">
      <c r="A96" s="4" t="s">
        <v>66</v>
      </c>
      <c r="B96" s="29">
        <v>43.969</v>
      </c>
      <c r="C96" s="29">
        <f>0.041+31.446</f>
        <v>31.487000000000002</v>
      </c>
      <c r="D96" s="29">
        <f t="shared" si="3"/>
        <v>0.05651106259642479</v>
      </c>
      <c r="E96" s="29">
        <v>23.221</v>
      </c>
    </row>
    <row r="97" spans="1:5" ht="15">
      <c r="A97" s="4" t="s">
        <v>67</v>
      </c>
      <c r="B97" s="29">
        <v>46419.170999999995</v>
      </c>
      <c r="C97" s="29">
        <f>SUM(C98:C104)</f>
        <v>25596.548</v>
      </c>
      <c r="D97" s="29">
        <f t="shared" si="3"/>
        <v>45.93921701909968</v>
      </c>
      <c r="E97" s="29">
        <v>17236.735</v>
      </c>
    </row>
    <row r="98" spans="1:5" ht="15">
      <c r="A98" s="4" t="s">
        <v>68</v>
      </c>
      <c r="B98" s="29">
        <v>20223.767</v>
      </c>
      <c r="C98" s="29">
        <v>9088.003</v>
      </c>
      <c r="D98" s="29">
        <f t="shared" si="3"/>
        <v>16.31062681136648</v>
      </c>
      <c r="E98" s="29">
        <v>7718.546</v>
      </c>
    </row>
    <row r="99" spans="1:5" ht="15">
      <c r="A99" s="4" t="s">
        <v>69</v>
      </c>
      <c r="B99" s="29">
        <v>1251.791</v>
      </c>
      <c r="C99" s="29">
        <v>672.8</v>
      </c>
      <c r="D99" s="29">
        <f t="shared" si="3"/>
        <v>1.207502871498542</v>
      </c>
      <c r="E99" s="29">
        <v>564.373</v>
      </c>
    </row>
    <row r="100" spans="1:5" ht="15">
      <c r="A100" s="4" t="s">
        <v>70</v>
      </c>
      <c r="B100" s="29">
        <v>19807.816</v>
      </c>
      <c r="C100" s="29">
        <v>9801.637</v>
      </c>
      <c r="D100" s="29">
        <f t="shared" si="3"/>
        <v>17.591416205241316</v>
      </c>
      <c r="E100" s="29">
        <v>7048.613</v>
      </c>
    </row>
    <row r="101" spans="1:5" ht="15">
      <c r="A101" s="4" t="s">
        <v>71</v>
      </c>
      <c r="B101" s="29">
        <v>1678.3</v>
      </c>
      <c r="C101" s="29">
        <v>781.921</v>
      </c>
      <c r="D101" s="29">
        <f t="shared" si="3"/>
        <v>1.4033469868980555</v>
      </c>
      <c r="E101" s="29">
        <v>601.142</v>
      </c>
    </row>
    <row r="102" spans="1:5" ht="15">
      <c r="A102" s="4" t="s">
        <v>72</v>
      </c>
      <c r="B102" s="29">
        <v>1219.077</v>
      </c>
      <c r="C102" s="29">
        <v>466.14</v>
      </c>
      <c r="D102" s="29">
        <f t="shared" si="3"/>
        <v>0.8366013503572094</v>
      </c>
      <c r="E102" s="29">
        <v>427.08</v>
      </c>
    </row>
    <row r="103" spans="1:5" ht="15">
      <c r="A103" s="4" t="s">
        <v>73</v>
      </c>
      <c r="B103" s="29">
        <v>171.489</v>
      </c>
      <c r="C103" s="29">
        <v>100.744</v>
      </c>
      <c r="D103" s="29">
        <f t="shared" si="3"/>
        <v>0.1808095560140445</v>
      </c>
      <c r="E103" s="29">
        <v>100.744</v>
      </c>
    </row>
    <row r="104" spans="1:5" ht="15">
      <c r="A104" s="4" t="s">
        <v>66</v>
      </c>
      <c r="B104" s="29">
        <v>2066.931</v>
      </c>
      <c r="C104" s="29">
        <v>4685.303</v>
      </c>
      <c r="D104" s="29">
        <f t="shared" si="3"/>
        <v>8.40891323772404</v>
      </c>
      <c r="E104" s="29">
        <v>776.237</v>
      </c>
    </row>
    <row r="105" spans="1:5" ht="21.75" customHeight="1">
      <c r="A105" s="9" t="s">
        <v>89</v>
      </c>
      <c r="B105" s="30">
        <v>5084.777</v>
      </c>
      <c r="C105" s="30">
        <v>3008.483</v>
      </c>
      <c r="D105" s="30">
        <f t="shared" si="3"/>
        <v>5.399452826032326</v>
      </c>
      <c r="E105" s="30">
        <v>2278.368</v>
      </c>
    </row>
    <row r="106" spans="1:5" ht="30">
      <c r="A106" s="34" t="s">
        <v>74</v>
      </c>
      <c r="B106" s="36">
        <v>25815.67</v>
      </c>
      <c r="C106" s="36">
        <f>55718.29-42328.77</f>
        <v>13389.520000000004</v>
      </c>
      <c r="D106" s="36">
        <f t="shared" si="3"/>
        <v>24.03074293696071</v>
      </c>
      <c r="E106" s="36">
        <v>9174.650000000001</v>
      </c>
    </row>
    <row r="107" spans="1:5" ht="26.25" customHeight="1">
      <c r="A107" s="35" t="s">
        <v>75</v>
      </c>
      <c r="B107" s="36">
        <v>52.31</v>
      </c>
      <c r="C107" s="36">
        <v>0</v>
      </c>
      <c r="D107" s="36">
        <f t="shared" si="3"/>
        <v>0</v>
      </c>
      <c r="E107" s="36">
        <v>17.407</v>
      </c>
    </row>
    <row r="108" spans="1:5" ht="15.75">
      <c r="A108" s="37" t="s">
        <v>76</v>
      </c>
      <c r="B108" s="36">
        <v>103669.162</v>
      </c>
      <c r="C108" s="36">
        <f>+C106+C107+C90+C105</f>
        <v>55718.294</v>
      </c>
      <c r="D108" s="36">
        <f t="shared" si="3"/>
        <v>100</v>
      </c>
      <c r="E108" s="36">
        <v>38286.08</v>
      </c>
    </row>
    <row r="109" spans="1:5" ht="57.75" customHeight="1">
      <c r="A109" s="119" t="s">
        <v>90</v>
      </c>
      <c r="B109" s="119"/>
      <c r="C109" s="119"/>
      <c r="D109" s="119"/>
      <c r="E109" s="119"/>
    </row>
    <row r="110" spans="1:5" ht="19.5" customHeight="1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223</v>
      </c>
      <c r="B112" s="50"/>
      <c r="C112" s="50"/>
      <c r="D112" s="50"/>
      <c r="E112" s="50"/>
    </row>
    <row r="113" ht="15">
      <c r="A113" t="s">
        <v>224</v>
      </c>
    </row>
    <row r="114" ht="15">
      <c r="A114" t="s">
        <v>204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">
      <selection activeCell="A3" sqref="A3:IV137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225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205</v>
      </c>
      <c r="C6" s="6" t="s">
        <v>206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v>91413.062</v>
      </c>
      <c r="C7" s="30">
        <f>+C8+C9+C13+C14+C15+C16</f>
        <v>11377.168194</v>
      </c>
      <c r="D7" s="30">
        <f aca="true" t="shared" si="0" ref="D7:D29">+C7/$C$30*100</f>
        <v>93.0787022795831</v>
      </c>
      <c r="E7" s="30">
        <v>8361.966</v>
      </c>
      <c r="F7" s="27"/>
      <c r="G7" s="38"/>
    </row>
    <row r="8" spans="1:7" ht="15">
      <c r="A8" s="12" t="s">
        <v>21</v>
      </c>
      <c r="B8" s="29">
        <v>40688.899</v>
      </c>
      <c r="C8" s="29">
        <v>5390.886</v>
      </c>
      <c r="D8" s="29">
        <f t="shared" si="0"/>
        <v>44.10382833944528</v>
      </c>
      <c r="E8" s="29">
        <v>3978.399</v>
      </c>
      <c r="F8" s="27"/>
      <c r="G8" s="27"/>
    </row>
    <row r="9" spans="1:7" ht="15">
      <c r="A9" s="12" t="s">
        <v>22</v>
      </c>
      <c r="B9" s="29">
        <v>12729.483</v>
      </c>
      <c r="C9" s="29">
        <f>SUM(C10:C12)</f>
        <v>1224.600194</v>
      </c>
      <c r="D9" s="29">
        <f t="shared" si="0"/>
        <v>10.018679070681031</v>
      </c>
      <c r="E9" s="29">
        <v>1001.7570000000002</v>
      </c>
      <c r="F9" s="27"/>
      <c r="G9" s="27"/>
    </row>
    <row r="10" spans="1:7" ht="15">
      <c r="A10" s="12" t="s">
        <v>23</v>
      </c>
      <c r="B10" s="29">
        <v>2170.32</v>
      </c>
      <c r="C10" s="29">
        <f>177601.114/1000</f>
        <v>177.601114</v>
      </c>
      <c r="D10" s="29">
        <f t="shared" si="0"/>
        <v>1.4529873280106926</v>
      </c>
      <c r="E10" s="29">
        <v>126.621</v>
      </c>
      <c r="F10" s="27" t="s">
        <v>85</v>
      </c>
      <c r="G10" s="27"/>
    </row>
    <row r="11" spans="1:7" ht="15">
      <c r="A11" s="12" t="s">
        <v>24</v>
      </c>
      <c r="B11" s="29">
        <v>11130.893</v>
      </c>
      <c r="C11" s="29">
        <f>1043866.983/1000</f>
        <v>1043.8669830000001</v>
      </c>
      <c r="D11" s="29">
        <f t="shared" si="0"/>
        <v>8.540067481940193</v>
      </c>
      <c r="E11" s="29">
        <v>898.45</v>
      </c>
      <c r="F11" s="27"/>
      <c r="G11" s="27"/>
    </row>
    <row r="12" spans="1:7" ht="15">
      <c r="A12" s="12" t="s">
        <v>25</v>
      </c>
      <c r="B12" s="29">
        <v>-571.7299999999996</v>
      </c>
      <c r="C12" s="29">
        <f>3132.097/1000</f>
        <v>3.1320970000000004</v>
      </c>
      <c r="D12" s="29">
        <f t="shared" si="0"/>
        <v>0.025624260730145572</v>
      </c>
      <c r="E12" s="29">
        <v>-23.314</v>
      </c>
      <c r="F12" s="27"/>
      <c r="G12" s="27"/>
    </row>
    <row r="13" spans="1:7" ht="15">
      <c r="A13" s="12" t="s">
        <v>26</v>
      </c>
      <c r="B13" s="29">
        <v>172.5</v>
      </c>
      <c r="C13" s="29">
        <v>18.642</v>
      </c>
      <c r="D13" s="29">
        <f t="shared" si="0"/>
        <v>0.1525136253862424</v>
      </c>
      <c r="E13" s="29">
        <v>0.207</v>
      </c>
      <c r="F13" s="27"/>
      <c r="G13" s="27"/>
    </row>
    <row r="14" spans="1:7" ht="15">
      <c r="A14" s="12" t="s">
        <v>27</v>
      </c>
      <c r="B14" s="29">
        <v>16373.954</v>
      </c>
      <c r="C14" s="29">
        <v>2337.548</v>
      </c>
      <c r="D14" s="29">
        <f t="shared" si="0"/>
        <v>19.123909451473025</v>
      </c>
      <c r="E14" s="29">
        <v>1701.046</v>
      </c>
      <c r="F14" s="27"/>
      <c r="G14" s="27"/>
    </row>
    <row r="15" spans="1:7" ht="15">
      <c r="A15" s="12" t="s">
        <v>28</v>
      </c>
      <c r="B15" s="29">
        <v>3681.133</v>
      </c>
      <c r="C15" s="29">
        <v>403.659</v>
      </c>
      <c r="D15" s="29">
        <f t="shared" si="0"/>
        <v>3.302408406275358</v>
      </c>
      <c r="E15" s="29">
        <v>286.24</v>
      </c>
      <c r="F15" s="27"/>
      <c r="G15" s="27"/>
    </row>
    <row r="16" spans="1:7" ht="15">
      <c r="A16" s="12" t="s">
        <v>29</v>
      </c>
      <c r="B16" s="29">
        <v>17767.093</v>
      </c>
      <c r="C16" s="29">
        <f>+C17+C18+C21</f>
        <v>2001.833</v>
      </c>
      <c r="D16" s="29">
        <f t="shared" si="0"/>
        <v>16.377363386322166</v>
      </c>
      <c r="E16" s="29">
        <v>1394.3170000000002</v>
      </c>
      <c r="F16" s="27"/>
      <c r="G16" s="27"/>
    </row>
    <row r="17" spans="1:7" ht="15">
      <c r="A17" s="12" t="s">
        <v>30</v>
      </c>
      <c r="B17" s="29">
        <v>8089.624</v>
      </c>
      <c r="C17" s="29">
        <v>992.054</v>
      </c>
      <c r="D17" s="29">
        <f t="shared" si="0"/>
        <v>8.116175953166147</v>
      </c>
      <c r="E17" s="29">
        <v>727.908</v>
      </c>
      <c r="F17" s="27"/>
      <c r="G17" s="27"/>
    </row>
    <row r="18" spans="1:7" ht="15">
      <c r="A18" s="12" t="s">
        <v>31</v>
      </c>
      <c r="B18" s="29">
        <v>9144.059000000001</v>
      </c>
      <c r="C18" s="29">
        <f>SUM(C19:C20)</f>
        <v>962.322</v>
      </c>
      <c r="D18" s="29">
        <f t="shared" si="0"/>
        <v>7.872933001230531</v>
      </c>
      <c r="E18" s="29">
        <v>584.269</v>
      </c>
      <c r="F18" s="27"/>
      <c r="G18" s="27"/>
    </row>
    <row r="19" spans="1:7" ht="15">
      <c r="A19" s="12" t="s">
        <v>198</v>
      </c>
      <c r="B19" s="44">
        <v>8660.449</v>
      </c>
      <c r="C19" s="29">
        <v>848.673</v>
      </c>
      <c r="D19" s="29">
        <f t="shared" si="0"/>
        <v>6.94314966191495</v>
      </c>
      <c r="E19" s="29">
        <v>571.2</v>
      </c>
      <c r="F19" s="27"/>
      <c r="G19" s="27"/>
    </row>
    <row r="20" spans="1:7" ht="15">
      <c r="A20" s="12" t="s">
        <v>32</v>
      </c>
      <c r="B20" s="44">
        <v>483.61</v>
      </c>
      <c r="C20" s="29">
        <f>113649/1000</f>
        <v>113.649</v>
      </c>
      <c r="D20" s="29">
        <f t="shared" si="0"/>
        <v>0.9297833393155812</v>
      </c>
      <c r="E20" s="29">
        <v>13.069</v>
      </c>
      <c r="F20" s="27"/>
      <c r="G20" s="27"/>
    </row>
    <row r="21" spans="1:7" ht="15">
      <c r="A21" s="12" t="s">
        <v>33</v>
      </c>
      <c r="B21" s="44">
        <v>533.4099999999999</v>
      </c>
      <c r="C21" s="29">
        <f>47457/1000</f>
        <v>47.457</v>
      </c>
      <c r="D21" s="29">
        <f t="shared" si="0"/>
        <v>0.38825443192548575</v>
      </c>
      <c r="E21" s="29">
        <v>82.14</v>
      </c>
      <c r="F21" s="27"/>
      <c r="G21" s="27"/>
    </row>
    <row r="22" spans="1:7" ht="15">
      <c r="A22" s="13" t="s">
        <v>34</v>
      </c>
      <c r="B22" s="31">
        <v>11602.785</v>
      </c>
      <c r="C22" s="31">
        <f>+C23+C28+C29</f>
        <v>846.002</v>
      </c>
      <c r="D22" s="31">
        <f t="shared" si="0"/>
        <v>6.9212977204168995</v>
      </c>
      <c r="E22" s="31">
        <v>587.7570000000001</v>
      </c>
      <c r="F22" s="27"/>
      <c r="G22" s="27"/>
    </row>
    <row r="23" spans="1:7" ht="15">
      <c r="A23" s="12" t="s">
        <v>35</v>
      </c>
      <c r="B23" s="29">
        <v>8175.071</v>
      </c>
      <c r="C23" s="29">
        <f>SUM(C24:C27)</f>
        <v>488.09799999999996</v>
      </c>
      <c r="D23" s="29">
        <f t="shared" si="0"/>
        <v>3.9932193715145448</v>
      </c>
      <c r="E23" s="29">
        <v>370.75000000000006</v>
      </c>
      <c r="F23" s="27"/>
      <c r="G23" s="27"/>
    </row>
    <row r="24" spans="1:7" ht="15">
      <c r="A24" s="12" t="s">
        <v>36</v>
      </c>
      <c r="B24" s="29">
        <v>137.7</v>
      </c>
      <c r="C24" s="29"/>
      <c r="D24" s="29">
        <f t="shared" si="0"/>
        <v>0</v>
      </c>
      <c r="E24" s="29">
        <v>2.129</v>
      </c>
      <c r="F24" s="27"/>
      <c r="G24" s="27"/>
    </row>
    <row r="25" spans="1:7" ht="15">
      <c r="A25" s="12" t="s">
        <v>37</v>
      </c>
      <c r="B25" s="29">
        <v>6075.93</v>
      </c>
      <c r="C25" s="29">
        <v>333.197</v>
      </c>
      <c r="D25" s="29">
        <f t="shared" si="0"/>
        <v>2.72594584474948</v>
      </c>
      <c r="E25" s="29">
        <v>272.605</v>
      </c>
      <c r="F25" s="27"/>
      <c r="G25" s="27"/>
    </row>
    <row r="26" spans="1:7" ht="15">
      <c r="A26" s="12" t="s">
        <v>38</v>
      </c>
      <c r="B26" s="29">
        <v>960.701</v>
      </c>
      <c r="C26" s="29">
        <v>49.684</v>
      </c>
      <c r="D26" s="29">
        <f t="shared" si="0"/>
        <v>0.40647392788810577</v>
      </c>
      <c r="E26" s="29">
        <v>33.014</v>
      </c>
      <c r="F26" s="27"/>
      <c r="G26" s="27"/>
    </row>
    <row r="27" spans="1:7" ht="15">
      <c r="A27" s="12" t="s">
        <v>25</v>
      </c>
      <c r="B27" s="29">
        <v>1000.7399999999998</v>
      </c>
      <c r="C27" s="29">
        <v>105.217</v>
      </c>
      <c r="D27" s="29">
        <f t="shared" si="0"/>
        <v>0.8607995988769589</v>
      </c>
      <c r="E27" s="29">
        <v>63.002</v>
      </c>
      <c r="F27" s="27"/>
      <c r="G27" s="27"/>
    </row>
    <row r="28" spans="1:7" ht="15">
      <c r="A28" s="12" t="s">
        <v>39</v>
      </c>
      <c r="B28" s="29">
        <v>3044.935</v>
      </c>
      <c r="C28" s="29">
        <v>349.192</v>
      </c>
      <c r="D28" s="29">
        <f t="shared" si="0"/>
        <v>2.856803877044993</v>
      </c>
      <c r="E28" s="29">
        <v>201.155</v>
      </c>
      <c r="F28" s="27"/>
      <c r="G28" s="27"/>
    </row>
    <row r="29" spans="1:7" ht="15">
      <c r="A29" s="12" t="s">
        <v>40</v>
      </c>
      <c r="B29" s="29">
        <v>382.779</v>
      </c>
      <c r="C29" s="29">
        <v>8.712</v>
      </c>
      <c r="D29" s="29">
        <f t="shared" si="0"/>
        <v>0.07127447185736208</v>
      </c>
      <c r="E29" s="29">
        <v>15.852</v>
      </c>
      <c r="F29" s="27"/>
      <c r="G29" s="27"/>
    </row>
    <row r="30" spans="1:7" ht="15">
      <c r="A30" s="14" t="s">
        <v>41</v>
      </c>
      <c r="B30" s="32">
        <v>103015.84700000001</v>
      </c>
      <c r="C30" s="32">
        <f>+C22+C7</f>
        <v>12223.170194</v>
      </c>
      <c r="D30" s="32">
        <f>+C30/$C$30*100</f>
        <v>100</v>
      </c>
      <c r="E30" s="32">
        <v>8949.723</v>
      </c>
      <c r="F30" s="27"/>
      <c r="G30" s="38"/>
    </row>
    <row r="31" spans="1:7" ht="33.75" customHeight="1">
      <c r="A31" s="121" t="s">
        <v>14</v>
      </c>
      <c r="B31" s="121"/>
      <c r="C31" s="121"/>
      <c r="D31" s="121"/>
      <c r="E31" s="121"/>
      <c r="F31" s="42"/>
      <c r="G31" s="42"/>
    </row>
    <row r="32" spans="1:7" ht="30" customHeight="1">
      <c r="A32" s="120" t="s">
        <v>227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226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197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207</v>
      </c>
      <c r="B35" s="120"/>
      <c r="C35" s="120"/>
      <c r="D35" s="120"/>
      <c r="E35" s="120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192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3" ht="15">
      <c r="A40" s="1" t="s">
        <v>0</v>
      </c>
      <c r="B40" s="3"/>
      <c r="C40" s="41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205</v>
      </c>
      <c r="C44" s="6" t="s">
        <v>206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19111.911</v>
      </c>
      <c r="C46" s="29">
        <v>2360.954</v>
      </c>
      <c r="D46" s="29">
        <f>+C46/$C$58*100</f>
        <v>17.99805714772729</v>
      </c>
      <c r="E46" s="29">
        <v>1587.033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10770.459</v>
      </c>
      <c r="C48" s="29">
        <v>1331.608</v>
      </c>
      <c r="D48" s="29">
        <f>+C48/$C$58*100</f>
        <v>10.151132500832645</v>
      </c>
      <c r="E48" s="29">
        <v>932.087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62270.801999999996</v>
      </c>
      <c r="C50" s="29">
        <v>7444.795</v>
      </c>
      <c r="D50" s="29">
        <f>+C50/$C$58*100</f>
        <v>56.753264088632974</v>
      </c>
      <c r="E50" s="29">
        <v>5738.894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10640.08</v>
      </c>
      <c r="C52" s="29">
        <v>1066.953</v>
      </c>
      <c r="D52" s="29">
        <f>+C52/$C$58*100</f>
        <v>8.13361084880903</v>
      </c>
      <c r="E52" s="29">
        <v>687.291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222.59199999999998</v>
      </c>
      <c r="C54" s="29">
        <v>18.86</v>
      </c>
      <c r="D54" s="29">
        <f>+C54/$C$58*100</f>
        <v>0.14377381253770158</v>
      </c>
      <c r="E54" s="29">
        <v>4.42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v>8728.021999999999</v>
      </c>
      <c r="C56" s="29">
        <v>894.657</v>
      </c>
      <c r="D56" s="29">
        <f>+C56/$C$58*100</f>
        <v>6.820161601460365</v>
      </c>
      <c r="E56" s="29">
        <v>604.558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v>111743.866</v>
      </c>
      <c r="C58" s="19">
        <f>SUM(C46:C56)</f>
        <v>13117.827</v>
      </c>
      <c r="D58" s="19">
        <f>+C58/$C$58*100</f>
        <v>100</v>
      </c>
      <c r="E58" s="19">
        <v>9554.283</v>
      </c>
      <c r="F58" s="27"/>
      <c r="G58" s="27"/>
    </row>
    <row r="59" spans="1:7" ht="30.75" customHeight="1">
      <c r="A59" s="122" t="s">
        <v>14</v>
      </c>
      <c r="B59" s="122"/>
      <c r="C59" s="122"/>
      <c r="D59" s="122"/>
      <c r="E59" s="122"/>
      <c r="F59" s="42"/>
      <c r="G59" s="42"/>
    </row>
    <row r="60" spans="1:7" ht="32.25" customHeight="1">
      <c r="A60" s="123" t="s">
        <v>228</v>
      </c>
      <c r="B60" s="123"/>
      <c r="C60" s="123"/>
      <c r="D60" s="123"/>
      <c r="E60" s="123"/>
      <c r="F60" s="20"/>
      <c r="G60" s="20"/>
    </row>
    <row r="61" spans="1:7" ht="16.5" customHeight="1">
      <c r="A61" s="120" t="s">
        <v>229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208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230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205</v>
      </c>
      <c r="C73" s="6" t="s">
        <v>206</v>
      </c>
      <c r="D73" s="6" t="s">
        <v>42</v>
      </c>
      <c r="E73" s="6" t="s">
        <v>86</v>
      </c>
    </row>
    <row r="74" spans="1:5" ht="15">
      <c r="A74" s="11" t="s">
        <v>20</v>
      </c>
      <c r="B74" s="30">
        <v>91413.062</v>
      </c>
      <c r="C74" s="30">
        <f>+C75+C76+C80+C81+C82+C83</f>
        <v>51164.605996</v>
      </c>
      <c r="D74" s="30">
        <f>+C74/$C$97*100</f>
        <v>93.8764747077602</v>
      </c>
      <c r="E74" s="30">
        <v>37381.397000000004</v>
      </c>
    </row>
    <row r="75" spans="1:5" ht="15">
      <c r="A75" s="12" t="s">
        <v>21</v>
      </c>
      <c r="B75" s="29">
        <v>40688.899</v>
      </c>
      <c r="C75" s="29">
        <v>23185.853</v>
      </c>
      <c r="D75" s="29">
        <f aca="true" t="shared" si="1" ref="D75:D97">+C75/$C$97*100</f>
        <v>42.54124702733978</v>
      </c>
      <c r="E75" s="29">
        <v>17045.223</v>
      </c>
    </row>
    <row r="76" spans="1:5" ht="15">
      <c r="A76" s="12" t="s">
        <v>22</v>
      </c>
      <c r="B76" s="29">
        <v>12729.483</v>
      </c>
      <c r="C76" s="29">
        <f>SUM(C77:C79)</f>
        <v>6443.590996</v>
      </c>
      <c r="D76" s="29">
        <f t="shared" si="1"/>
        <v>11.822657389571924</v>
      </c>
      <c r="E76" s="29">
        <v>5068.289</v>
      </c>
    </row>
    <row r="77" spans="1:5" ht="15">
      <c r="A77" s="12" t="s">
        <v>23</v>
      </c>
      <c r="B77" s="29">
        <v>2170.32</v>
      </c>
      <c r="C77" s="29">
        <f>846598.177/1000</f>
        <v>846.5981770000001</v>
      </c>
      <c r="D77" s="29">
        <f t="shared" si="1"/>
        <v>1.5533326369598104</v>
      </c>
      <c r="E77" s="29">
        <v>700.844</v>
      </c>
    </row>
    <row r="78" spans="1:5" ht="15">
      <c r="A78" s="12" t="s">
        <v>24</v>
      </c>
      <c r="B78" s="29">
        <v>11130.893</v>
      </c>
      <c r="C78" s="29">
        <f>5572780.618/1000</f>
        <v>5572.780618</v>
      </c>
      <c r="D78" s="29">
        <f t="shared" si="1"/>
        <v>10.224900369182416</v>
      </c>
      <c r="E78" s="29">
        <v>4529.085</v>
      </c>
    </row>
    <row r="79" spans="1:5" ht="15">
      <c r="A79" s="12" t="s">
        <v>25</v>
      </c>
      <c r="B79" s="29">
        <v>-571.7299999999996</v>
      </c>
      <c r="C79" s="29">
        <f>24212.201/1000</f>
        <v>24.212201</v>
      </c>
      <c r="D79" s="29">
        <f t="shared" si="1"/>
        <v>0.04442438342969755</v>
      </c>
      <c r="E79" s="29">
        <v>-161.64</v>
      </c>
    </row>
    <row r="80" spans="1:5" ht="15">
      <c r="A80" s="12" t="s">
        <v>26</v>
      </c>
      <c r="B80" s="29">
        <v>172.5</v>
      </c>
      <c r="C80" s="29">
        <v>103.541</v>
      </c>
      <c r="D80" s="29">
        <f t="shared" si="1"/>
        <v>0.1899763298964152</v>
      </c>
      <c r="E80" s="29">
        <v>14.045</v>
      </c>
    </row>
    <row r="81" spans="1:5" ht="15">
      <c r="A81" s="12" t="s">
        <v>27</v>
      </c>
      <c r="B81" s="29">
        <v>16373.954</v>
      </c>
      <c r="C81" s="29">
        <v>9739.547</v>
      </c>
      <c r="D81" s="29">
        <f t="shared" si="1"/>
        <v>17.870055281614444</v>
      </c>
      <c r="E81" s="29">
        <v>7033.002</v>
      </c>
    </row>
    <row r="82" spans="1:5" ht="15">
      <c r="A82" s="12" t="s">
        <v>28</v>
      </c>
      <c r="B82" s="29">
        <v>3681.133</v>
      </c>
      <c r="C82" s="29">
        <v>2196.539</v>
      </c>
      <c r="D82" s="29">
        <f t="shared" si="1"/>
        <v>4.030194972951217</v>
      </c>
      <c r="E82" s="29">
        <v>1657.13</v>
      </c>
    </row>
    <row r="83" spans="1:5" ht="15">
      <c r="A83" s="12" t="s">
        <v>29</v>
      </c>
      <c r="B83" s="29">
        <v>17767.093</v>
      </c>
      <c r="C83" s="29">
        <f>+C84+C85+C88</f>
        <v>9495.535</v>
      </c>
      <c r="D83" s="29">
        <f t="shared" si="1"/>
        <v>17.422343706386425</v>
      </c>
      <c r="E83" s="29">
        <v>6563.708</v>
      </c>
    </row>
    <row r="84" spans="1:5" ht="15">
      <c r="A84" s="12" t="s">
        <v>30</v>
      </c>
      <c r="B84" s="29">
        <v>8089.624</v>
      </c>
      <c r="C84" s="29">
        <v>4237.681</v>
      </c>
      <c r="D84" s="29">
        <f t="shared" si="1"/>
        <v>7.775268576233286</v>
      </c>
      <c r="E84" s="29">
        <v>3095.857</v>
      </c>
    </row>
    <row r="85" spans="1:5" ht="15">
      <c r="A85" s="12" t="s">
        <v>31</v>
      </c>
      <c r="B85" s="29">
        <v>9144.059000000001</v>
      </c>
      <c r="C85" s="29">
        <f>SUM(C86:C87)</f>
        <v>4947.829000000001</v>
      </c>
      <c r="D85" s="29">
        <f t="shared" si="1"/>
        <v>9.078243346838935</v>
      </c>
      <c r="E85" s="29">
        <v>3196.0620000000004</v>
      </c>
    </row>
    <row r="86" spans="1:5" ht="15">
      <c r="A86" s="12" t="s">
        <v>198</v>
      </c>
      <c r="B86" s="44">
        <v>8660.449</v>
      </c>
      <c r="C86" s="29">
        <v>4463.564</v>
      </c>
      <c r="D86" s="29">
        <f t="shared" si="1"/>
        <v>8.189717184282195</v>
      </c>
      <c r="E86" s="29">
        <v>2924.887</v>
      </c>
    </row>
    <row r="87" spans="1:5" ht="15">
      <c r="A87" s="12" t="s">
        <v>32</v>
      </c>
      <c r="B87" s="44">
        <v>483.61</v>
      </c>
      <c r="C87" s="29">
        <f>484265/1000</f>
        <v>484.265</v>
      </c>
      <c r="D87" s="29">
        <f t="shared" si="1"/>
        <v>0.8885261625567409</v>
      </c>
      <c r="E87" s="29">
        <v>271.175</v>
      </c>
    </row>
    <row r="88" spans="1:5" ht="15">
      <c r="A88" s="12" t="s">
        <v>33</v>
      </c>
      <c r="B88" s="44">
        <v>533.4099999999999</v>
      </c>
      <c r="C88" s="29">
        <f>310025/1000</f>
        <v>310.025</v>
      </c>
      <c r="D88" s="29">
        <f t="shared" si="1"/>
        <v>0.5688317833142051</v>
      </c>
      <c r="E88" s="29">
        <v>271.789</v>
      </c>
    </row>
    <row r="89" spans="1:5" ht="15">
      <c r="A89" s="13" t="s">
        <v>34</v>
      </c>
      <c r="B89" s="31">
        <v>11602.785</v>
      </c>
      <c r="C89" s="31">
        <f>+C90+C95+C96</f>
        <v>3337.447</v>
      </c>
      <c r="D89" s="31">
        <f t="shared" si="1"/>
        <v>6.123525292239801</v>
      </c>
      <c r="E89" s="31">
        <v>3003.8779999999997</v>
      </c>
    </row>
    <row r="90" spans="1:5" ht="15">
      <c r="A90" s="12" t="s">
        <v>35</v>
      </c>
      <c r="B90" s="29">
        <v>8175.071</v>
      </c>
      <c r="C90" s="29">
        <f>SUM(C91:C94)</f>
        <v>2281.301</v>
      </c>
      <c r="D90" s="29">
        <f t="shared" si="1"/>
        <v>4.185715720043479</v>
      </c>
      <c r="E90" s="29">
        <v>1797.185</v>
      </c>
    </row>
    <row r="91" spans="1:5" ht="15">
      <c r="A91" s="12" t="s">
        <v>36</v>
      </c>
      <c r="B91" s="29">
        <v>137.7</v>
      </c>
      <c r="C91" s="29">
        <v>8.848</v>
      </c>
      <c r="D91" s="29">
        <f t="shared" si="1"/>
        <v>0.016234250846751355</v>
      </c>
      <c r="E91" s="29">
        <v>22.131</v>
      </c>
    </row>
    <row r="92" spans="1:5" ht="15">
      <c r="A92" s="12" t="s">
        <v>37</v>
      </c>
      <c r="B92" s="29">
        <v>6075.93</v>
      </c>
      <c r="C92" s="29">
        <v>1624.062</v>
      </c>
      <c r="D92" s="29">
        <f t="shared" si="1"/>
        <v>2.979818026523134</v>
      </c>
      <c r="E92" s="29">
        <v>1210.187</v>
      </c>
    </row>
    <row r="93" spans="1:5" ht="15">
      <c r="A93" s="12" t="s">
        <v>38</v>
      </c>
      <c r="B93" s="29">
        <v>960.701</v>
      </c>
      <c r="C93" s="29">
        <v>173.761</v>
      </c>
      <c r="D93" s="29">
        <f t="shared" si="1"/>
        <v>0.31881551326654173</v>
      </c>
      <c r="E93" s="29">
        <v>227.185</v>
      </c>
    </row>
    <row r="94" spans="1:5" ht="15">
      <c r="A94" s="12" t="s">
        <v>25</v>
      </c>
      <c r="B94" s="29">
        <v>1000.7399999999998</v>
      </c>
      <c r="C94" s="29">
        <v>474.63</v>
      </c>
      <c r="D94" s="29">
        <f t="shared" si="1"/>
        <v>0.8708479294070518</v>
      </c>
      <c r="E94" s="29">
        <v>337.682</v>
      </c>
    </row>
    <row r="95" spans="1:5" ht="15">
      <c r="A95" s="12" t="s">
        <v>39</v>
      </c>
      <c r="B95" s="29">
        <v>3044.935</v>
      </c>
      <c r="C95" s="29">
        <v>1003.869</v>
      </c>
      <c r="D95" s="29">
        <f t="shared" si="1"/>
        <v>1.8418920844572144</v>
      </c>
      <c r="E95" s="29">
        <v>1104.926</v>
      </c>
    </row>
    <row r="96" spans="1:5" ht="15">
      <c r="A96" s="12" t="s">
        <v>40</v>
      </c>
      <c r="B96" s="29">
        <v>382.779</v>
      </c>
      <c r="C96" s="29">
        <v>52.277</v>
      </c>
      <c r="D96" s="29">
        <f t="shared" si="1"/>
        <v>0.09591748773910719</v>
      </c>
      <c r="E96" s="29">
        <v>101.767</v>
      </c>
    </row>
    <row r="97" spans="1:5" ht="15">
      <c r="A97" s="14" t="s">
        <v>41</v>
      </c>
      <c r="B97" s="32">
        <v>103015.84700000001</v>
      </c>
      <c r="C97" s="32">
        <f>+C89+C74</f>
        <v>54502.052996</v>
      </c>
      <c r="D97" s="32">
        <f t="shared" si="1"/>
        <v>100</v>
      </c>
      <c r="E97" s="32">
        <v>40385.275</v>
      </c>
    </row>
    <row r="98" spans="1:5" ht="28.5" customHeight="1">
      <c r="A98" s="121" t="s">
        <v>14</v>
      </c>
      <c r="B98" s="121"/>
      <c r="C98" s="121"/>
      <c r="D98" s="121"/>
      <c r="E98" s="121"/>
    </row>
    <row r="99" spans="1:5" ht="30" customHeight="1">
      <c r="A99" s="123" t="s">
        <v>231</v>
      </c>
      <c r="B99" s="123"/>
      <c r="C99" s="123"/>
      <c r="D99" s="123"/>
      <c r="E99" s="123"/>
    </row>
    <row r="100" spans="1:5" ht="15">
      <c r="A100" s="120" t="s">
        <v>232</v>
      </c>
      <c r="B100" s="120"/>
      <c r="C100" s="120"/>
      <c r="D100" s="120"/>
      <c r="E100" s="120"/>
    </row>
    <row r="101" spans="1:5" ht="15">
      <c r="A101" s="120" t="s">
        <v>197</v>
      </c>
      <c r="B101" s="120"/>
      <c r="C101" s="120"/>
      <c r="D101" s="120"/>
      <c r="E101" s="120"/>
    </row>
    <row r="102" spans="1:5" ht="15">
      <c r="A102" s="120" t="s">
        <v>208</v>
      </c>
      <c r="B102" s="120"/>
      <c r="C102" s="120"/>
      <c r="D102" s="120"/>
      <c r="E102" s="120"/>
    </row>
    <row r="103" spans="1:5" ht="15">
      <c r="A103" s="120"/>
      <c r="B103" s="120"/>
      <c r="C103" s="120"/>
      <c r="D103" s="120"/>
      <c r="E103" s="120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3" ht="15">
      <c r="A107" s="1" t="s">
        <v>0</v>
      </c>
      <c r="B107" s="3"/>
      <c r="C107" s="41"/>
    </row>
    <row r="108" ht="15">
      <c r="A108" s="2" t="s">
        <v>92</v>
      </c>
    </row>
    <row r="109" spans="1:2" ht="15">
      <c r="A109" s="2" t="s">
        <v>87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205</v>
      </c>
      <c r="C111" s="6" t="s">
        <v>206</v>
      </c>
      <c r="D111" s="6" t="s">
        <v>42</v>
      </c>
      <c r="E111" s="6" t="s">
        <v>86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19111.911</v>
      </c>
      <c r="C113" s="29">
        <v>10468.506</v>
      </c>
      <c r="D113" s="29">
        <f>+C113/$C$125*100</f>
        <v>17.721238451556193</v>
      </c>
      <c r="E113" s="29">
        <v>7527.866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10770.459</v>
      </c>
      <c r="C115" s="29">
        <v>5448.26</v>
      </c>
      <c r="D115" s="29">
        <f>+C115/$C$125*100</f>
        <v>9.22289337237573</v>
      </c>
      <c r="E115" s="29">
        <v>3991.558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62270.801999999996</v>
      </c>
      <c r="C117" s="29">
        <v>33443.682</v>
      </c>
      <c r="D117" s="29">
        <f>+C117/$C$125*100</f>
        <v>56.61394886911444</v>
      </c>
      <c r="E117" s="29">
        <v>25278.293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10640.08</v>
      </c>
      <c r="C119" s="29">
        <v>5036.434</v>
      </c>
      <c r="D119" s="29">
        <f>+C119/$C$125*100</f>
        <v>8.525748359844755</v>
      </c>
      <c r="E119" s="29">
        <v>3566.131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222.59199999999998</v>
      </c>
      <c r="C121" s="29">
        <v>105.171</v>
      </c>
      <c r="D121" s="29">
        <f>+C121/$C$125*100</f>
        <v>0.17803499077983206</v>
      </c>
      <c r="E121" s="29">
        <v>21.428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v>8728.021999999999</v>
      </c>
      <c r="C123" s="29">
        <v>4571.166</v>
      </c>
      <c r="D123" s="29">
        <f>+C123/$C$125*100</f>
        <v>7.738135956329042</v>
      </c>
      <c r="E123" s="29">
        <v>2880.505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v>111743.866</v>
      </c>
      <c r="C125" s="19">
        <f>SUM(C113:C123)</f>
        <v>59073.219000000005</v>
      </c>
      <c r="D125" s="19">
        <f>+C125/$C$125*100</f>
        <v>100</v>
      </c>
      <c r="E125" s="19">
        <v>43265.781</v>
      </c>
    </row>
    <row r="126" spans="1:5" ht="32.25" customHeight="1">
      <c r="A126" s="122" t="s">
        <v>14</v>
      </c>
      <c r="B126" s="122"/>
      <c r="C126" s="122"/>
      <c r="D126" s="122"/>
      <c r="E126" s="122"/>
    </row>
    <row r="127" spans="1:5" ht="29.25" customHeight="1">
      <c r="A127" s="120" t="s">
        <v>231</v>
      </c>
      <c r="B127" s="120"/>
      <c r="C127" s="120"/>
      <c r="D127" s="120"/>
      <c r="E127" s="120"/>
    </row>
    <row r="128" spans="1:5" ht="18.75" customHeight="1">
      <c r="A128" s="120" t="s">
        <v>232</v>
      </c>
      <c r="B128" s="120"/>
      <c r="C128" s="120"/>
      <c r="D128" s="120"/>
      <c r="E128" s="120"/>
    </row>
    <row r="129" spans="1:5" ht="19.5" customHeight="1">
      <c r="A129" s="120" t="s">
        <v>88</v>
      </c>
      <c r="B129" s="120"/>
      <c r="C129" s="120"/>
      <c r="D129" s="120"/>
      <c r="E129" s="120"/>
    </row>
    <row r="130" spans="1:5" ht="15">
      <c r="A130" s="120" t="s">
        <v>208</v>
      </c>
      <c r="B130" s="120"/>
      <c r="C130" s="120"/>
      <c r="D130" s="120"/>
      <c r="E130" s="120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30:E130"/>
    <mergeCell ref="A98:E98"/>
    <mergeCell ref="A99:E99"/>
    <mergeCell ref="A100:E100"/>
    <mergeCell ref="A101:E101"/>
    <mergeCell ref="A129:E129"/>
    <mergeCell ref="A128:E128"/>
    <mergeCell ref="A102:E102"/>
    <mergeCell ref="A62:E62"/>
    <mergeCell ref="A103:E103"/>
    <mergeCell ref="A60:E60"/>
    <mergeCell ref="A35:E35"/>
    <mergeCell ref="A126:E126"/>
    <mergeCell ref="A63:E63"/>
    <mergeCell ref="A61:E61"/>
    <mergeCell ref="A127:E127"/>
    <mergeCell ref="A31:E31"/>
    <mergeCell ref="A59:E59"/>
    <mergeCell ref="A34:E34"/>
    <mergeCell ref="A32:E32"/>
    <mergeCell ref="A33:E3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2" sqref="A2:IV23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209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674.026</v>
      </c>
      <c r="C7" s="29">
        <f aca="true" t="shared" si="0" ref="C7:C13">+B7/$B$13*100</f>
        <v>10.885366013580667</v>
      </c>
      <c r="D7" s="29">
        <v>475.908</v>
      </c>
    </row>
    <row r="8" spans="1:4" ht="16.5" customHeight="1">
      <c r="A8" s="4" t="s">
        <v>51</v>
      </c>
      <c r="B8" s="29">
        <v>1270.846</v>
      </c>
      <c r="C8" s="29">
        <f t="shared" si="0"/>
        <v>20.523872754010878</v>
      </c>
      <c r="D8" s="29">
        <v>917.919</v>
      </c>
    </row>
    <row r="9" spans="1:4" ht="16.5" customHeight="1">
      <c r="A9" s="4" t="s">
        <v>52</v>
      </c>
      <c r="B9" s="29">
        <v>1387.213</v>
      </c>
      <c r="C9" s="29">
        <f t="shared" si="0"/>
        <v>22.40317323633996</v>
      </c>
      <c r="D9" s="29">
        <v>983.038</v>
      </c>
    </row>
    <row r="10" spans="1:4" ht="16.5" customHeight="1">
      <c r="A10" s="4" t="s">
        <v>53</v>
      </c>
      <c r="B10" s="29">
        <v>2402.323</v>
      </c>
      <c r="C10" s="29">
        <f t="shared" si="0"/>
        <v>38.796967977263705</v>
      </c>
      <c r="D10" s="29">
        <v>1465.94</v>
      </c>
    </row>
    <row r="11" spans="1:4" ht="16.5" customHeight="1">
      <c r="A11" s="4" t="s">
        <v>193</v>
      </c>
      <c r="B11" s="29">
        <v>154.05</v>
      </c>
      <c r="C11" s="29">
        <f t="shared" si="0"/>
        <v>2.4878723289488858</v>
      </c>
      <c r="D11" s="29">
        <v>0</v>
      </c>
    </row>
    <row r="12" spans="1:4" ht="16.5" customHeight="1">
      <c r="A12" s="4" t="s">
        <v>54</v>
      </c>
      <c r="B12" s="29">
        <v>303.58</v>
      </c>
      <c r="C12" s="29">
        <f t="shared" si="0"/>
        <v>4.902747689855909</v>
      </c>
      <c r="D12" s="29">
        <v>208.16</v>
      </c>
    </row>
    <row r="13" spans="1:4" ht="15">
      <c r="A13" s="18" t="s">
        <v>48</v>
      </c>
      <c r="B13" s="19">
        <f>SUM(B7:B12)</f>
        <v>6192.038</v>
      </c>
      <c r="C13" s="19">
        <f t="shared" si="0"/>
        <v>100</v>
      </c>
      <c r="D13" s="19">
        <v>4050.9649999999997</v>
      </c>
    </row>
    <row r="14" ht="15">
      <c r="A14" t="s">
        <v>233</v>
      </c>
    </row>
    <row r="15" ht="15">
      <c r="A15" t="s">
        <v>234</v>
      </c>
    </row>
    <row r="16" ht="15">
      <c r="A16" t="s">
        <v>194</v>
      </c>
    </row>
    <row r="18" ht="15">
      <c r="A18" t="s">
        <v>195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4">
      <selection activeCell="F18" sqref="F18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235</v>
      </c>
      <c r="B4" s="49"/>
      <c r="C4" s="49"/>
      <c r="D4" s="54"/>
      <c r="E4" s="54"/>
      <c r="F4" s="54"/>
    </row>
    <row r="5" spans="1:6" ht="15.75" thickBot="1">
      <c r="A5" s="55" t="s">
        <v>93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94</v>
      </c>
      <c r="D7" s="63" t="s">
        <v>95</v>
      </c>
      <c r="E7" s="64" t="s">
        <v>96</v>
      </c>
      <c r="F7" s="65" t="s">
        <v>48</v>
      </c>
    </row>
    <row r="8" spans="1:6" ht="15">
      <c r="A8" s="61"/>
      <c r="B8" s="62"/>
      <c r="C8" s="63" t="s">
        <v>97</v>
      </c>
      <c r="D8" s="63" t="s">
        <v>98</v>
      </c>
      <c r="E8" s="64" t="s">
        <v>99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85</v>
      </c>
      <c r="E10" s="69"/>
      <c r="F10" s="84"/>
    </row>
    <row r="11" spans="1:6" ht="15">
      <c r="A11" s="85" t="s">
        <v>100</v>
      </c>
      <c r="B11" s="86" t="s">
        <v>101</v>
      </c>
      <c r="C11" s="71">
        <f>SUM(C12:C15)</f>
        <v>40817643436.10999</v>
      </c>
      <c r="D11" s="71">
        <f>SUM(D12:D15)</f>
        <v>4082945052.1</v>
      </c>
      <c r="E11" s="71">
        <f>SUM(E12:E15)</f>
        <v>9533122910.740002</v>
      </c>
      <c r="F11" s="87">
        <f aca="true" t="shared" si="0" ref="F11:F20">SUM(C11:E11)</f>
        <v>54433711398.95</v>
      </c>
    </row>
    <row r="12" spans="1:6" s="79" customFormat="1" ht="15">
      <c r="A12" s="88"/>
      <c r="B12" s="89" t="s">
        <v>102</v>
      </c>
      <c r="C12" s="90">
        <v>38615683421.49</v>
      </c>
      <c r="D12" s="90">
        <v>382586601.61</v>
      </c>
      <c r="E12" s="90">
        <v>322023265.27</v>
      </c>
      <c r="F12" s="91">
        <f t="shared" si="0"/>
        <v>39320293288.369995</v>
      </c>
    </row>
    <row r="13" spans="1:6" s="79" customFormat="1" ht="15">
      <c r="A13" s="88"/>
      <c r="B13" s="89" t="s">
        <v>103</v>
      </c>
      <c r="C13" s="90">
        <v>3339442.03</v>
      </c>
      <c r="D13" s="90">
        <v>0</v>
      </c>
      <c r="E13" s="90">
        <v>9148188990.86</v>
      </c>
      <c r="F13" s="91">
        <f t="shared" si="0"/>
        <v>9151528432.890001</v>
      </c>
    </row>
    <row r="14" spans="1:6" s="79" customFormat="1" ht="15">
      <c r="A14" s="88"/>
      <c r="B14" s="89" t="s">
        <v>104</v>
      </c>
      <c r="C14" s="90">
        <v>167180213.06</v>
      </c>
      <c r="D14" s="90">
        <v>2834507893.16</v>
      </c>
      <c r="E14" s="90">
        <v>6794638.29</v>
      </c>
      <c r="F14" s="91">
        <f t="shared" si="0"/>
        <v>3008482744.5099998</v>
      </c>
    </row>
    <row r="15" spans="1:6" s="79" customFormat="1" ht="15">
      <c r="A15" s="88"/>
      <c r="B15" s="89" t="s">
        <v>105</v>
      </c>
      <c r="C15" s="90">
        <v>2031440359.53</v>
      </c>
      <c r="D15" s="90">
        <v>865850557.33</v>
      </c>
      <c r="E15" s="90">
        <v>56116016.32</v>
      </c>
      <c r="F15" s="91">
        <f t="shared" si="0"/>
        <v>2953406933.1800003</v>
      </c>
    </row>
    <row r="16" spans="1:6" ht="15">
      <c r="A16" s="85" t="s">
        <v>106</v>
      </c>
      <c r="B16" s="86" t="s">
        <v>20</v>
      </c>
      <c r="C16" s="71">
        <f>SUM(C17:C23)</f>
        <v>35162115909.27</v>
      </c>
      <c r="D16" s="71">
        <f>SUM(D17:D23)</f>
        <v>3872317343.3399997</v>
      </c>
      <c r="E16" s="71">
        <f>SUM(E17:E23)</f>
        <v>10737034011.64</v>
      </c>
      <c r="F16" s="87">
        <f t="shared" si="0"/>
        <v>49771467264.24999</v>
      </c>
    </row>
    <row r="17" spans="1:6" s="79" customFormat="1" ht="15">
      <c r="A17" s="88"/>
      <c r="B17" s="89" t="s">
        <v>107</v>
      </c>
      <c r="C17" s="90">
        <v>22428155051.71</v>
      </c>
      <c r="D17" s="90">
        <v>605933656.63</v>
      </c>
      <c r="E17" s="90">
        <v>151764276.09</v>
      </c>
      <c r="F17" s="91">
        <f t="shared" si="0"/>
        <v>23185852984.43</v>
      </c>
    </row>
    <row r="18" spans="1:6" s="79" customFormat="1" ht="15">
      <c r="A18" s="88"/>
      <c r="B18" s="89" t="s">
        <v>108</v>
      </c>
      <c r="C18" s="90">
        <v>2666080100.23</v>
      </c>
      <c r="D18" s="90">
        <v>990782531.8</v>
      </c>
      <c r="E18" s="90">
        <v>2786728368.07</v>
      </c>
      <c r="F18" s="91">
        <f t="shared" si="0"/>
        <v>6443591000.1</v>
      </c>
    </row>
    <row r="19" spans="1:6" s="79" customFormat="1" ht="15">
      <c r="A19" s="88"/>
      <c r="B19" s="89" t="s">
        <v>109</v>
      </c>
      <c r="C19" s="90">
        <v>103541165.72</v>
      </c>
      <c r="D19" s="90">
        <v>0</v>
      </c>
      <c r="E19" s="90">
        <v>0</v>
      </c>
      <c r="F19" s="91">
        <f t="shared" si="0"/>
        <v>103541165.72</v>
      </c>
    </row>
    <row r="20" spans="1:6" s="79" customFormat="1" ht="15">
      <c r="A20" s="88"/>
      <c r="B20" s="89" t="s">
        <v>110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111</v>
      </c>
      <c r="C21" s="117">
        <v>548143585.73</v>
      </c>
      <c r="D21" s="90">
        <v>0</v>
      </c>
      <c r="E21" s="90">
        <v>7798264407.48</v>
      </c>
      <c r="F21" s="91">
        <f>SUM(C21:E21)</f>
        <v>8346407993.209999</v>
      </c>
    </row>
    <row r="22" spans="1:6" s="79" customFormat="1" ht="15">
      <c r="A22" s="88"/>
      <c r="B22" s="89" t="s">
        <v>112</v>
      </c>
      <c r="C22" s="90">
        <v>0</v>
      </c>
      <c r="D22" s="90">
        <v>2196539168.85</v>
      </c>
      <c r="E22" s="90">
        <v>0</v>
      </c>
      <c r="F22" s="91">
        <f>SUM(C22:E22)</f>
        <v>2196539168.85</v>
      </c>
    </row>
    <row r="23" spans="1:6" s="79" customFormat="1" ht="15">
      <c r="A23" s="88"/>
      <c r="B23" s="89" t="s">
        <v>113</v>
      </c>
      <c r="C23" s="90">
        <v>9416196005.88</v>
      </c>
      <c r="D23" s="90">
        <v>79061986.06</v>
      </c>
      <c r="E23" s="90">
        <v>276960</v>
      </c>
      <c r="F23" s="91">
        <f>SUM(C23:E23)</f>
        <v>9495534951.939999</v>
      </c>
    </row>
    <row r="24" spans="1:6" ht="15">
      <c r="A24" s="85" t="s">
        <v>114</v>
      </c>
      <c r="B24" s="86" t="s">
        <v>115</v>
      </c>
      <c r="C24" s="71"/>
      <c r="D24" s="71"/>
      <c r="E24" s="71"/>
      <c r="F24" s="87"/>
    </row>
    <row r="25" spans="1:6" ht="15">
      <c r="A25" s="85" t="s">
        <v>85</v>
      </c>
      <c r="B25" s="86" t="s">
        <v>116</v>
      </c>
      <c r="C25" s="71">
        <f>+C11-C16</f>
        <v>5655527526.839996</v>
      </c>
      <c r="D25" s="71">
        <f>+D11-D16</f>
        <v>210627708.76000023</v>
      </c>
      <c r="E25" s="71">
        <f>+E11-E16</f>
        <v>-1203911100.8999977</v>
      </c>
      <c r="F25" s="87">
        <f aca="true" t="shared" si="1" ref="F25:F32">SUM(C25:E25)</f>
        <v>4662244134.699999</v>
      </c>
    </row>
    <row r="26" spans="1:6" ht="15">
      <c r="A26" s="85" t="s">
        <v>117</v>
      </c>
      <c r="B26" s="86" t="s">
        <v>118</v>
      </c>
      <c r="C26" s="94">
        <v>1136672729.85</v>
      </c>
      <c r="D26" s="94">
        <v>147906063.25</v>
      </c>
      <c r="E26" s="94">
        <v>0</v>
      </c>
      <c r="F26" s="87">
        <f t="shared" si="1"/>
        <v>1284578793.1</v>
      </c>
    </row>
    <row r="27" spans="1:6" ht="15">
      <c r="A27" s="85" t="s">
        <v>119</v>
      </c>
      <c r="B27" s="86" t="s">
        <v>34</v>
      </c>
      <c r="C27" s="71">
        <f>SUM(C28:C30)</f>
        <v>2142339506.02</v>
      </c>
      <c r="D27" s="71">
        <f>SUM(D28:D30)</f>
        <v>1194727287.83</v>
      </c>
      <c r="E27" s="71">
        <f>SUM(E28:E30)</f>
        <v>380543.15</v>
      </c>
      <c r="F27" s="87">
        <f t="shared" si="1"/>
        <v>3337447337</v>
      </c>
    </row>
    <row r="28" spans="1:6" s="79" customFormat="1" ht="15">
      <c r="A28" s="88"/>
      <c r="B28" s="89" t="s">
        <v>120</v>
      </c>
      <c r="C28" s="90">
        <v>1186774467.29</v>
      </c>
      <c r="D28" s="90">
        <v>1094145575.31</v>
      </c>
      <c r="E28" s="90">
        <v>380543.15</v>
      </c>
      <c r="F28" s="91">
        <f t="shared" si="1"/>
        <v>2281300585.75</v>
      </c>
    </row>
    <row r="29" spans="1:6" s="79" customFormat="1" ht="15">
      <c r="A29" s="88"/>
      <c r="B29" s="89" t="s">
        <v>121</v>
      </c>
      <c r="C29" s="90">
        <v>947277025.28</v>
      </c>
      <c r="D29" s="90">
        <v>56592391.76</v>
      </c>
      <c r="E29" s="90">
        <v>0</v>
      </c>
      <c r="F29" s="91">
        <f t="shared" si="1"/>
        <v>1003869417.04</v>
      </c>
    </row>
    <row r="30" spans="1:6" s="79" customFormat="1" ht="15">
      <c r="A30" s="88"/>
      <c r="B30" s="89" t="s">
        <v>122</v>
      </c>
      <c r="C30" s="90">
        <v>8288013.45</v>
      </c>
      <c r="D30" s="90">
        <v>43989320.76</v>
      </c>
      <c r="E30" s="90">
        <v>0</v>
      </c>
      <c r="F30" s="91">
        <f t="shared" si="1"/>
        <v>52277334.21</v>
      </c>
    </row>
    <row r="31" spans="1:6" ht="15">
      <c r="A31" s="85" t="s">
        <v>123</v>
      </c>
      <c r="B31" s="86" t="s">
        <v>124</v>
      </c>
      <c r="C31" s="71">
        <f>+C11+C26</f>
        <v>41954316165.95999</v>
      </c>
      <c r="D31" s="71">
        <f>+D11+D26</f>
        <v>4230851115.35</v>
      </c>
      <c r="E31" s="71">
        <f>+E11+E26</f>
        <v>9533122910.740002</v>
      </c>
      <c r="F31" s="87">
        <f t="shared" si="1"/>
        <v>55718290192.04999</v>
      </c>
    </row>
    <row r="32" spans="1:6" ht="15">
      <c r="A32" s="85" t="s">
        <v>125</v>
      </c>
      <c r="B32" s="86" t="s">
        <v>126</v>
      </c>
      <c r="C32" s="71">
        <f>+C16+C27</f>
        <v>37304455415.28999</v>
      </c>
      <c r="D32" s="71">
        <f>+D16+D27</f>
        <v>5067044631.17</v>
      </c>
      <c r="E32" s="71">
        <f>+E16+E27</f>
        <v>10737414554.789999</v>
      </c>
      <c r="F32" s="87">
        <f t="shared" si="1"/>
        <v>53108914601.24999</v>
      </c>
    </row>
    <row r="33" spans="1:6" ht="15">
      <c r="A33" s="85" t="s">
        <v>127</v>
      </c>
      <c r="B33" s="86" t="s">
        <v>128</v>
      </c>
      <c r="C33" s="71"/>
      <c r="D33" s="71"/>
      <c r="E33" s="71"/>
      <c r="F33" s="87"/>
    </row>
    <row r="34" spans="1:6" ht="15">
      <c r="A34" s="85"/>
      <c r="B34" s="86" t="s">
        <v>129</v>
      </c>
      <c r="C34" s="71"/>
      <c r="D34" s="71"/>
      <c r="E34" s="71"/>
      <c r="F34" s="87"/>
    </row>
    <row r="35" spans="1:9" ht="15">
      <c r="A35" s="85"/>
      <c r="B35" s="86" t="s">
        <v>130</v>
      </c>
      <c r="C35" s="71">
        <f>+C31-C32</f>
        <v>4649860750.669998</v>
      </c>
      <c r="D35" s="71">
        <f>+D31-D32</f>
        <v>-836193515.8200002</v>
      </c>
      <c r="E35" s="71">
        <f>+E31-E32</f>
        <v>-1204291644.0499973</v>
      </c>
      <c r="F35" s="87">
        <f>SUM(C35:E35)</f>
        <v>2609375590.8000007</v>
      </c>
      <c r="I35" s="73"/>
    </row>
    <row r="36" spans="1:9" ht="15">
      <c r="A36" s="85" t="s">
        <v>131</v>
      </c>
      <c r="B36" s="86" t="s">
        <v>132</v>
      </c>
      <c r="C36" s="72"/>
      <c r="D36" s="72"/>
      <c r="E36" s="95"/>
      <c r="F36" s="96"/>
      <c r="I36" s="73"/>
    </row>
    <row r="37" spans="1:9" ht="15">
      <c r="A37" s="85"/>
      <c r="B37" s="86" t="s">
        <v>133</v>
      </c>
      <c r="C37" s="72"/>
      <c r="D37" s="72"/>
      <c r="E37" s="71">
        <v>1393138521.78</v>
      </c>
      <c r="F37" s="87">
        <f>SUM(C37:E37)</f>
        <v>1393138521.78</v>
      </c>
      <c r="I37" s="73"/>
    </row>
    <row r="38" spans="1:9" ht="15">
      <c r="A38" s="85" t="s">
        <v>134</v>
      </c>
      <c r="B38" s="86" t="s">
        <v>135</v>
      </c>
      <c r="C38" s="72"/>
      <c r="D38" s="72"/>
      <c r="E38" s="72"/>
      <c r="F38" s="97"/>
      <c r="I38" s="73"/>
    </row>
    <row r="39" spans="1:9" ht="15">
      <c r="A39" s="85"/>
      <c r="B39" s="86" t="s">
        <v>129</v>
      </c>
      <c r="C39" s="72"/>
      <c r="D39" s="72"/>
      <c r="E39" s="72"/>
      <c r="F39" s="97"/>
      <c r="I39" s="73"/>
    </row>
    <row r="40" spans="1:9" ht="15">
      <c r="A40" s="85"/>
      <c r="B40" s="86" t="s">
        <v>136</v>
      </c>
      <c r="C40" s="71">
        <f>+C35-C36</f>
        <v>4649860750.669998</v>
      </c>
      <c r="D40" s="71">
        <f>+D35-D36</f>
        <v>-836193515.8200002</v>
      </c>
      <c r="E40" s="71">
        <f>+E35-E37</f>
        <v>-2597430165.829997</v>
      </c>
      <c r="F40" s="87">
        <f aca="true" t="shared" si="2" ref="F40:F65">SUM(C40:E40)</f>
        <v>1216237069.020001</v>
      </c>
      <c r="I40" s="73"/>
    </row>
    <row r="41" spans="1:9" s="2" customFormat="1" ht="15">
      <c r="A41" s="98" t="s">
        <v>137</v>
      </c>
      <c r="B41" s="86" t="s">
        <v>138</v>
      </c>
      <c r="C41" s="94">
        <v>381937168.03</v>
      </c>
      <c r="D41" s="94">
        <v>1231758075.4</v>
      </c>
      <c r="E41" s="94">
        <v>1093155541.06</v>
      </c>
      <c r="F41" s="87">
        <f t="shared" si="2"/>
        <v>2706850784.49</v>
      </c>
      <c r="I41" s="82"/>
    </row>
    <row r="42" spans="1:9" s="2" customFormat="1" ht="15">
      <c r="A42" s="98" t="s">
        <v>139</v>
      </c>
      <c r="B42" s="86" t="s">
        <v>140</v>
      </c>
      <c r="C42" s="94">
        <v>2784278133.93</v>
      </c>
      <c r="D42" s="94">
        <v>445138315.94</v>
      </c>
      <c r="E42" s="94">
        <v>0</v>
      </c>
      <c r="F42" s="87">
        <f t="shared" si="2"/>
        <v>3229416449.87</v>
      </c>
      <c r="H42" s="83"/>
      <c r="I42" s="82"/>
    </row>
    <row r="43" spans="1:9" ht="15">
      <c r="A43" s="98" t="s">
        <v>141</v>
      </c>
      <c r="B43" s="86" t="s">
        <v>142</v>
      </c>
      <c r="C43" s="71">
        <f>C40+C41-C42</f>
        <v>2247519784.769998</v>
      </c>
      <c r="D43" s="71">
        <f>D40+D41-D42</f>
        <v>-49573756.360000074</v>
      </c>
      <c r="E43" s="71">
        <f>E40+E41-E42</f>
        <v>-1504274624.7699971</v>
      </c>
      <c r="F43" s="87">
        <f t="shared" si="2"/>
        <v>693671403.6400008</v>
      </c>
      <c r="I43" s="73"/>
    </row>
    <row r="44" spans="1:6" ht="15">
      <c r="A44" s="85" t="s">
        <v>143</v>
      </c>
      <c r="B44" s="76" t="s">
        <v>144</v>
      </c>
      <c r="C44" s="74">
        <f>+C45+C56+C66</f>
        <v>8699264844.85</v>
      </c>
      <c r="D44" s="74">
        <f>+D45+D56+D66</f>
        <v>1023991905.4100001</v>
      </c>
      <c r="E44" s="74">
        <f>+E45+E56+E66</f>
        <v>1874543260.71</v>
      </c>
      <c r="F44" s="99">
        <f t="shared" si="2"/>
        <v>11597800010.970001</v>
      </c>
    </row>
    <row r="45" spans="1:6" s="2" customFormat="1" ht="15">
      <c r="A45" s="98"/>
      <c r="B45" s="76" t="s">
        <v>145</v>
      </c>
      <c r="C45" s="74">
        <f>+C46+C47+C48+C49+C55</f>
        <v>527877689.73</v>
      </c>
      <c r="D45" s="74">
        <f>+D46+D47+D48+D49+D55</f>
        <v>253217206.71</v>
      </c>
      <c r="E45" s="74">
        <f>+E46+E47+E48+E49+E55</f>
        <v>0</v>
      </c>
      <c r="F45" s="99">
        <f t="shared" si="2"/>
        <v>781094896.44</v>
      </c>
    </row>
    <row r="46" spans="1:6" s="79" customFormat="1" ht="15" hidden="1">
      <c r="A46" s="100"/>
      <c r="B46" s="101" t="s">
        <v>146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147</v>
      </c>
      <c r="C47" s="80"/>
      <c r="D47" s="80"/>
      <c r="E47" s="80"/>
      <c r="F47" s="102">
        <f t="shared" si="2"/>
        <v>0</v>
      </c>
    </row>
    <row r="48" spans="1:6" s="79" customFormat="1" ht="15">
      <c r="A48" s="100"/>
      <c r="B48" s="101" t="s">
        <v>148</v>
      </c>
      <c r="C48" s="80">
        <v>79569710.37</v>
      </c>
      <c r="D48" s="80">
        <v>0</v>
      </c>
      <c r="E48" s="80">
        <v>0</v>
      </c>
      <c r="F48" s="103">
        <f t="shared" si="2"/>
        <v>79569710.37</v>
      </c>
    </row>
    <row r="49" spans="1:6" s="2" customFormat="1" ht="15">
      <c r="A49" s="98"/>
      <c r="B49" s="104" t="s">
        <v>149</v>
      </c>
      <c r="C49" s="74">
        <f>SUM(C50:C54)</f>
        <v>448307979.36</v>
      </c>
      <c r="D49" s="74">
        <f>SUM(D50:D54)</f>
        <v>253217206.71</v>
      </c>
      <c r="E49" s="74">
        <f>SUM(E50:E54)</f>
        <v>0</v>
      </c>
      <c r="F49" s="105">
        <f t="shared" si="2"/>
        <v>701525186.07</v>
      </c>
    </row>
    <row r="50" spans="1:6" s="79" customFormat="1" ht="15">
      <c r="A50" s="100"/>
      <c r="B50" s="106" t="s">
        <v>150</v>
      </c>
      <c r="C50" s="80">
        <v>419367759.12</v>
      </c>
      <c r="D50" s="80">
        <v>253217206.71</v>
      </c>
      <c r="E50" s="80">
        <v>0</v>
      </c>
      <c r="F50" s="103">
        <f t="shared" si="2"/>
        <v>672584965.83</v>
      </c>
    </row>
    <row r="51" spans="1:6" s="79" customFormat="1" ht="15">
      <c r="A51" s="100"/>
      <c r="B51" s="106" t="s">
        <v>151</v>
      </c>
      <c r="C51" s="80">
        <v>8569251.11</v>
      </c>
      <c r="D51" s="80">
        <v>0</v>
      </c>
      <c r="E51" s="80">
        <v>0</v>
      </c>
      <c r="F51" s="103">
        <f t="shared" si="2"/>
        <v>8569251.11</v>
      </c>
    </row>
    <row r="52" spans="1:6" s="79" customFormat="1" ht="15" hidden="1">
      <c r="A52" s="100"/>
      <c r="B52" s="106" t="s">
        <v>152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153</v>
      </c>
      <c r="C53" s="80">
        <v>20370969.13</v>
      </c>
      <c r="D53" s="80">
        <v>0</v>
      </c>
      <c r="E53" s="80">
        <v>0</v>
      </c>
      <c r="F53" s="103">
        <f t="shared" si="2"/>
        <v>20370969.13</v>
      </c>
    </row>
    <row r="54" spans="1:6" s="79" customFormat="1" ht="15" hidden="1">
      <c r="A54" s="100"/>
      <c r="B54" s="106" t="s">
        <v>154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155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156</v>
      </c>
      <c r="C56" s="74">
        <f>SUM(C57:C65)</f>
        <v>8171387155.12</v>
      </c>
      <c r="D56" s="74">
        <f>SUM(D57:D65)</f>
        <v>770774698.7</v>
      </c>
      <c r="E56" s="74">
        <f>SUM(E57:E65)</f>
        <v>1874543260.71</v>
      </c>
      <c r="F56" s="105">
        <f t="shared" si="2"/>
        <v>10816705114.529999</v>
      </c>
    </row>
    <row r="57" spans="1:6" s="79" customFormat="1" ht="15">
      <c r="A57" s="100"/>
      <c r="B57" s="101" t="s">
        <v>157</v>
      </c>
      <c r="C57" s="80">
        <v>972085793.29</v>
      </c>
      <c r="D57" s="80">
        <v>0</v>
      </c>
      <c r="E57" s="80">
        <v>0</v>
      </c>
      <c r="F57" s="102">
        <f t="shared" si="2"/>
        <v>972085793.29</v>
      </c>
    </row>
    <row r="58" spans="1:6" s="79" customFormat="1" ht="15" hidden="1">
      <c r="A58" s="100"/>
      <c r="B58" s="101" t="s">
        <v>158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159</v>
      </c>
      <c r="C59" s="80"/>
      <c r="D59" s="80"/>
      <c r="E59" s="80"/>
      <c r="F59" s="102">
        <f t="shared" si="2"/>
        <v>0</v>
      </c>
    </row>
    <row r="60" spans="1:6" s="79" customFormat="1" ht="15" hidden="1">
      <c r="A60" s="100"/>
      <c r="B60" s="101" t="s">
        <v>160</v>
      </c>
      <c r="C60" s="80"/>
      <c r="D60" s="80"/>
      <c r="E60" s="80"/>
      <c r="F60" s="102">
        <f t="shared" si="2"/>
        <v>0</v>
      </c>
    </row>
    <row r="61" spans="1:6" s="79" customFormat="1" ht="15">
      <c r="A61" s="100"/>
      <c r="B61" s="101" t="s">
        <v>161</v>
      </c>
      <c r="C61" s="80">
        <v>101835212.54</v>
      </c>
      <c r="D61" s="80">
        <v>0</v>
      </c>
      <c r="E61" s="80">
        <v>0</v>
      </c>
      <c r="F61" s="102">
        <f t="shared" si="2"/>
        <v>101835212.54</v>
      </c>
    </row>
    <row r="62" spans="1:6" s="79" customFormat="1" ht="15" hidden="1">
      <c r="A62" s="100"/>
      <c r="B62" s="101" t="s">
        <v>162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163</v>
      </c>
      <c r="C63" s="80">
        <v>7070207499.31</v>
      </c>
      <c r="D63" s="80">
        <v>770774698.7</v>
      </c>
      <c r="E63" s="80">
        <v>1874543260.71</v>
      </c>
      <c r="F63" s="102">
        <f t="shared" si="2"/>
        <v>9715525458.720001</v>
      </c>
    </row>
    <row r="64" spans="1:6" s="79" customFormat="1" ht="15">
      <c r="A64" s="100"/>
      <c r="B64" s="101" t="s">
        <v>164</v>
      </c>
      <c r="C64" s="80">
        <v>27258649.98</v>
      </c>
      <c r="D64" s="80">
        <v>0</v>
      </c>
      <c r="E64" s="80">
        <v>0</v>
      </c>
      <c r="F64" s="102">
        <f t="shared" si="2"/>
        <v>27258649.98</v>
      </c>
    </row>
    <row r="65" spans="1:6" ht="15" hidden="1">
      <c r="A65" s="98"/>
      <c r="B65" s="104" t="s">
        <v>165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166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167</v>
      </c>
      <c r="B67" s="76" t="s">
        <v>168</v>
      </c>
      <c r="C67" s="74">
        <f>+C68+C78+C87</f>
        <v>10946784629.619999</v>
      </c>
      <c r="D67" s="74">
        <f>+D68+D78+D87</f>
        <v>974418149.0500001</v>
      </c>
      <c r="E67" s="74">
        <f>+E68+E78+E87</f>
        <v>370268635.94</v>
      </c>
      <c r="F67" s="99">
        <f t="shared" si="3"/>
        <v>12291471414.609999</v>
      </c>
    </row>
    <row r="68" spans="1:6" ht="15">
      <c r="A68" s="107"/>
      <c r="B68" s="76" t="s">
        <v>122</v>
      </c>
      <c r="C68" s="75">
        <f>+C69+C70+C71+C72+C77</f>
        <v>9655927051.81</v>
      </c>
      <c r="D68" s="75">
        <f>+D69+D70+D71+D72+D77</f>
        <v>974418149.0500001</v>
      </c>
      <c r="E68" s="75">
        <f>+E69+E70+E71+E72+E77</f>
        <v>370268635.94</v>
      </c>
      <c r="F68" s="99">
        <f t="shared" si="3"/>
        <v>11000613836.8</v>
      </c>
    </row>
    <row r="69" spans="1:6" s="79" customFormat="1" ht="15" hidden="1">
      <c r="A69" s="108"/>
      <c r="B69" s="101" t="s">
        <v>169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170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171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172</v>
      </c>
      <c r="C72" s="75">
        <f>SUM(C73:C76)</f>
        <v>9655927051.81</v>
      </c>
      <c r="D72" s="75">
        <f>SUM(D73:D76)</f>
        <v>974418149.0500001</v>
      </c>
      <c r="E72" s="75">
        <f>SUM(E73:E76)</f>
        <v>370268635.94</v>
      </c>
      <c r="F72" s="105">
        <f t="shared" si="3"/>
        <v>11000613836.8</v>
      </c>
    </row>
    <row r="73" spans="1:6" s="79" customFormat="1" ht="15">
      <c r="A73" s="108"/>
      <c r="B73" s="106" t="s">
        <v>173</v>
      </c>
      <c r="C73" s="81">
        <v>9614022774.21</v>
      </c>
      <c r="D73" s="81">
        <v>965430886.6</v>
      </c>
      <c r="E73" s="81">
        <v>370268635.94</v>
      </c>
      <c r="F73" s="103">
        <f t="shared" si="3"/>
        <v>10949722296.75</v>
      </c>
    </row>
    <row r="74" spans="1:6" s="79" customFormat="1" ht="15">
      <c r="A74" s="108"/>
      <c r="B74" s="106" t="s">
        <v>174</v>
      </c>
      <c r="C74" s="81">
        <v>20900000</v>
      </c>
      <c r="D74" s="81">
        <v>0</v>
      </c>
      <c r="E74" s="81">
        <v>0</v>
      </c>
      <c r="F74" s="103">
        <f t="shared" si="3"/>
        <v>20900000</v>
      </c>
    </row>
    <row r="75" spans="1:6" s="79" customFormat="1" ht="15" hidden="1">
      <c r="A75" s="108"/>
      <c r="B75" s="106" t="s">
        <v>175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176</v>
      </c>
      <c r="C76" s="81">
        <v>21004277.6</v>
      </c>
      <c r="D76" s="81">
        <v>8987262.45</v>
      </c>
      <c r="E76" s="81">
        <v>0</v>
      </c>
      <c r="F76" s="103">
        <f t="shared" si="3"/>
        <v>29991540.05</v>
      </c>
    </row>
    <row r="77" spans="1:6" s="79" customFormat="1" ht="15" hidden="1">
      <c r="A77" s="108"/>
      <c r="B77" s="101" t="s">
        <v>177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178</v>
      </c>
      <c r="C78" s="75">
        <f>SUM(C79:C86)</f>
        <v>1290857577.81</v>
      </c>
      <c r="D78" s="75">
        <f>SUM(D79:D86)</f>
        <v>0</v>
      </c>
      <c r="E78" s="75">
        <f>SUM(E79:E86)</f>
        <v>0</v>
      </c>
      <c r="F78" s="105">
        <f t="shared" si="3"/>
        <v>1290857577.81</v>
      </c>
    </row>
    <row r="79" spans="1:6" s="79" customFormat="1" ht="15">
      <c r="A79" s="108"/>
      <c r="B79" s="101" t="s">
        <v>179</v>
      </c>
      <c r="C79" s="81">
        <v>972085793.29</v>
      </c>
      <c r="D79" s="81">
        <v>0</v>
      </c>
      <c r="E79" s="81"/>
      <c r="F79" s="103">
        <f t="shared" si="3"/>
        <v>972085793.29</v>
      </c>
    </row>
    <row r="80" spans="1:6" s="79" customFormat="1" ht="15" hidden="1">
      <c r="A80" s="108"/>
      <c r="B80" s="101" t="s">
        <v>180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181</v>
      </c>
      <c r="C81" s="81"/>
      <c r="D81" s="81"/>
      <c r="E81" s="81"/>
      <c r="F81" s="103">
        <f t="shared" si="3"/>
        <v>0</v>
      </c>
    </row>
    <row r="82" spans="1:6" s="79" customFormat="1" ht="15" hidden="1">
      <c r="A82" s="108"/>
      <c r="B82" s="101" t="s">
        <v>182</v>
      </c>
      <c r="C82" s="81"/>
      <c r="D82" s="81"/>
      <c r="E82" s="81"/>
      <c r="F82" s="103">
        <f t="shared" si="3"/>
        <v>0</v>
      </c>
    </row>
    <row r="83" spans="1:6" s="79" customFormat="1" ht="15">
      <c r="A83" s="108"/>
      <c r="B83" s="101" t="s">
        <v>183</v>
      </c>
      <c r="C83" s="81">
        <v>36281600.22</v>
      </c>
      <c r="D83" s="81">
        <v>0</v>
      </c>
      <c r="E83" s="81">
        <v>0</v>
      </c>
      <c r="F83" s="103">
        <f t="shared" si="3"/>
        <v>36281600.22</v>
      </c>
    </row>
    <row r="84" spans="1:6" s="79" customFormat="1" ht="15" hidden="1">
      <c r="A84" s="108"/>
      <c r="B84" s="101" t="s">
        <v>184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185</v>
      </c>
      <c r="C85" s="81">
        <v>282490184.3</v>
      </c>
      <c r="D85" s="81">
        <v>0</v>
      </c>
      <c r="E85" s="81">
        <v>0</v>
      </c>
      <c r="F85" s="103">
        <f t="shared" si="3"/>
        <v>282490184.3</v>
      </c>
    </row>
    <row r="86" spans="1:6" s="79" customFormat="1" ht="15" hidden="1">
      <c r="A86" s="108"/>
      <c r="B86" s="101" t="s">
        <v>186</v>
      </c>
      <c r="C86" s="81"/>
      <c r="D86" s="81">
        <v>0</v>
      </c>
      <c r="E86" s="81">
        <v>0</v>
      </c>
      <c r="F86" s="103">
        <f t="shared" si="3"/>
        <v>0</v>
      </c>
    </row>
    <row r="87" spans="1:6" s="79" customFormat="1" ht="15" hidden="1">
      <c r="A87" s="108"/>
      <c r="B87" s="110" t="s">
        <v>187</v>
      </c>
      <c r="C87" s="81"/>
      <c r="D87" s="81">
        <v>0</v>
      </c>
      <c r="E87" s="81">
        <v>0</v>
      </c>
      <c r="F87" s="103">
        <f>SUM(C87:E87)</f>
        <v>0</v>
      </c>
    </row>
    <row r="88" spans="1:6" s="79" customFormat="1" ht="15">
      <c r="A88" s="98" t="s">
        <v>188</v>
      </c>
      <c r="B88" s="76" t="s">
        <v>210</v>
      </c>
      <c r="C88" s="81">
        <v>0</v>
      </c>
      <c r="D88" s="81">
        <v>0</v>
      </c>
      <c r="E88" s="81">
        <v>0</v>
      </c>
      <c r="F88" s="103">
        <f>SUM(C88:E88)</f>
        <v>0</v>
      </c>
    </row>
    <row r="89" spans="1:6" s="79" customFormat="1" ht="15">
      <c r="A89" s="98" t="s">
        <v>212</v>
      </c>
      <c r="B89" s="76" t="s">
        <v>211</v>
      </c>
      <c r="C89" s="81">
        <v>0</v>
      </c>
      <c r="D89" s="81">
        <v>0</v>
      </c>
      <c r="E89" s="81">
        <v>0</v>
      </c>
      <c r="F89" s="102">
        <f>SUM(C89:E89)</f>
        <v>0</v>
      </c>
    </row>
    <row r="90" spans="1:6" ht="15.75" customHeight="1" thickBot="1">
      <c r="A90" s="111" t="s">
        <v>214</v>
      </c>
      <c r="B90" s="112" t="s">
        <v>213</v>
      </c>
      <c r="C90" s="113">
        <f>+C44-C67+C88-C89</f>
        <v>-2247519784.7699986</v>
      </c>
      <c r="D90" s="113">
        <f>+D44-D67+D88-D89</f>
        <v>49573756.360000014</v>
      </c>
      <c r="E90" s="113">
        <f>+E44-E67+E88-E89</f>
        <v>1504274624.77</v>
      </c>
      <c r="F90" s="114">
        <f>SUM(C90:E90)</f>
        <v>-693671403.6399984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189</v>
      </c>
      <c r="B92" s="76" t="s">
        <v>190</v>
      </c>
      <c r="C92" s="75"/>
      <c r="D92" s="75"/>
      <c r="E92" s="75"/>
      <c r="F92" s="75"/>
    </row>
    <row r="93" spans="1:6" ht="16.5" hidden="1" thickBot="1" thickTop="1">
      <c r="A93" s="70"/>
      <c r="B93" s="76" t="s">
        <v>191</v>
      </c>
      <c r="C93" s="77">
        <f>C43+C90</f>
        <v>0</v>
      </c>
      <c r="D93" s="77">
        <f>D43+D90</f>
        <v>-5.960464477539063E-08</v>
      </c>
      <c r="E93" s="77">
        <f>E43+E90</f>
        <v>2.86102294921875E-06</v>
      </c>
      <c r="F93" s="77">
        <f>SUM(C93:E93)</f>
        <v>2.8014183044433594E-06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196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2017-05-29T16:33:49Z</dcterms:modified>
  <cp:category/>
  <cp:version/>
  <cp:contentType/>
  <cp:contentStatus/>
</cp:coreProperties>
</file>